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6" windowWidth="22116" windowHeight="9288"/>
  </bookViews>
  <sheets>
    <sheet name="HS 2017" sheetId="1" r:id="rId1"/>
    <sheet name="FS 2018" sheetId="2" r:id="rId2"/>
    <sheet name="Berechnung HS 2018" sheetId="3" r:id="rId3"/>
    <sheet name="HS 2018" sheetId="4" r:id="rId4"/>
    <sheet name="Berechnung FS 2019" sheetId="5" r:id="rId5"/>
    <sheet name="FS 2019" sheetId="6" r:id="rId6"/>
  </sheets>
  <calcPr calcId="145621"/>
</workbook>
</file>

<file path=xl/calcChain.xml><?xml version="1.0" encoding="utf-8"?>
<calcChain xmlns="http://schemas.openxmlformats.org/spreadsheetml/2006/main">
  <c r="E41" i="1" l="1"/>
  <c r="J28" i="4"/>
  <c r="J27" i="4"/>
  <c r="G31" i="1" l="1"/>
  <c r="K8" i="5"/>
  <c r="K4" i="5"/>
  <c r="G31" i="4"/>
  <c r="G30" i="4"/>
  <c r="G23" i="4"/>
  <c r="G29" i="4"/>
  <c r="F29" i="4"/>
  <c r="G20" i="4"/>
  <c r="G32" i="2"/>
  <c r="K3" i="5"/>
  <c r="K2" i="5"/>
  <c r="F31" i="1"/>
  <c r="J7" i="5"/>
  <c r="J8" i="5" s="1"/>
  <c r="J4" i="5"/>
  <c r="J3" i="5"/>
  <c r="J2" i="5"/>
  <c r="C45" i="5"/>
  <c r="C40" i="5"/>
  <c r="F29" i="6"/>
  <c r="F11" i="6"/>
  <c r="F27" i="6"/>
  <c r="F24" i="6"/>
  <c r="F21" i="6"/>
  <c r="F34" i="2"/>
  <c r="F33" i="2"/>
  <c r="H32" i="2"/>
  <c r="F37" i="2"/>
  <c r="H24" i="2"/>
  <c r="F36" i="2"/>
  <c r="E37" i="1"/>
  <c r="E36" i="1"/>
  <c r="E35" i="1"/>
  <c r="E34" i="1"/>
  <c r="F30" i="4"/>
  <c r="G10" i="4"/>
  <c r="K5" i="5" l="1"/>
  <c r="K9" i="5" s="1"/>
  <c r="J5" i="5"/>
  <c r="J9" i="5" s="1"/>
  <c r="L10" i="4"/>
  <c r="C25" i="3" l="1"/>
  <c r="C24" i="3" l="1"/>
  <c r="D17" i="3"/>
  <c r="F41" i="4"/>
  <c r="F26" i="4"/>
  <c r="F23" i="4"/>
  <c r="F20" i="4"/>
  <c r="F10" i="4"/>
  <c r="I14" i="3" s="1"/>
  <c r="G34" i="2"/>
  <c r="G33" i="2"/>
  <c r="G37" i="2"/>
  <c r="F34" i="4" s="1"/>
  <c r="I16" i="3" l="1"/>
  <c r="F38" i="4"/>
  <c r="F31" i="4"/>
  <c r="H27" i="2"/>
  <c r="H16" i="2"/>
  <c r="H8" i="2"/>
  <c r="E39" i="1"/>
  <c r="F33" i="4" s="1"/>
  <c r="G29" i="1"/>
  <c r="D40" i="2"/>
  <c r="G30" i="2"/>
  <c r="F30" i="2"/>
  <c r="G27" i="2"/>
  <c r="F27" i="2"/>
  <c r="G24" i="2"/>
  <c r="F24" i="2"/>
  <c r="G16" i="2"/>
  <c r="F16" i="2"/>
  <c r="G8" i="2"/>
  <c r="F8" i="2"/>
  <c r="F29" i="1"/>
  <c r="E29" i="1"/>
  <c r="F26" i="1"/>
  <c r="E26" i="1"/>
  <c r="F36" i="1" s="1"/>
  <c r="G20" i="1"/>
  <c r="F20" i="1"/>
  <c r="E20" i="1"/>
  <c r="E31" i="1" s="1"/>
  <c r="G7" i="1"/>
  <c r="F7" i="1"/>
  <c r="E7" i="1"/>
  <c r="F32" i="2" l="1"/>
  <c r="G36" i="2" l="1"/>
  <c r="G38" i="2" s="1"/>
  <c r="G40" i="2" s="1"/>
  <c r="F38" i="2"/>
  <c r="F40" i="2" s="1"/>
  <c r="C20" i="3" l="1"/>
  <c r="C21" i="3" s="1"/>
  <c r="C26" i="3" l="1"/>
  <c r="C27" i="3" s="1"/>
  <c r="I13" i="3" s="1"/>
  <c r="I15" i="3" s="1"/>
  <c r="I17" i="3" s="1"/>
  <c r="I19" i="3" s="1"/>
  <c r="F35" i="4"/>
  <c r="F37" i="4" s="1"/>
  <c r="F39" i="4" l="1"/>
  <c r="F42" i="4"/>
  <c r="F43" i="4" s="1"/>
</calcChain>
</file>

<file path=xl/sharedStrings.xml><?xml version="1.0" encoding="utf-8"?>
<sst xmlns="http://schemas.openxmlformats.org/spreadsheetml/2006/main" count="442" uniqueCount="302">
  <si>
    <t>VAUZ Tagungsfonds Sitzung vom 6.11.2017</t>
  </si>
  <si>
    <t>No.</t>
  </si>
  <si>
    <t>Eingegangene Gesuche</t>
  </si>
  <si>
    <t>Ort</t>
  </si>
  <si>
    <t>AntragsstellerIn, Fach</t>
  </si>
  <si>
    <t>Beantragt</t>
  </si>
  <si>
    <t>Bewilligt</t>
  </si>
  <si>
    <t>Bezahlt</t>
  </si>
  <si>
    <t>Datum</t>
  </si>
  <si>
    <t>beantwortet</t>
  </si>
  <si>
    <t>HS 2017</t>
  </si>
  <si>
    <t>Durchführung einer Tagung</t>
  </si>
  <si>
    <t>HS 2017_5</t>
  </si>
  <si>
    <t>Kutiyattam theatre, 25.-26.6.2017</t>
  </si>
  <si>
    <t>UZH</t>
  </si>
  <si>
    <t>Elisa Ganser, URPP Asia and Europe</t>
  </si>
  <si>
    <t>Besuch einer Tagung</t>
  </si>
  <si>
    <t>HS 2017_1</t>
  </si>
  <si>
    <t>41. Jahrestagung der GSA, 5. bis 8. Oktober 2017</t>
  </si>
  <si>
    <t>Atlanta</t>
  </si>
  <si>
    <t>Maximilian Benz, Germanistik</t>
  </si>
  <si>
    <t>HS 2017_2</t>
  </si>
  <si>
    <t>33. Deutschen Orientalistentag 18. bis 22. September 2017</t>
  </si>
  <si>
    <t>Jena</t>
  </si>
  <si>
    <t>Ulrich Brandenburg, Asien-Orient-Institut</t>
  </si>
  <si>
    <t>HS 2017_3</t>
  </si>
  <si>
    <t>Konferenz „Sounding out the Space“, 2. bis  4. November 2017</t>
  </si>
  <si>
    <t>Dublin</t>
  </si>
  <si>
    <t>Michael Conrad, Kunsthistorisches Institut</t>
  </si>
  <si>
    <t>HS 2017_4</t>
  </si>
  <si>
    <t>SOCINE, 17.10-20.10.2017</t>
  </si>
  <si>
    <t>João Pessoa</t>
  </si>
  <si>
    <t>Wolfgang Fuhrmann, Filmwissenschaft</t>
  </si>
  <si>
    <t>HS_2017_7</t>
  </si>
  <si>
    <t>5. ENIUGH Congress</t>
  </si>
  <si>
    <t>Budapest</t>
  </si>
  <si>
    <t>Eliza Isabaeva, Ethnologie</t>
  </si>
  <si>
    <t>HS 2017_8</t>
  </si>
  <si>
    <t>„The National Mall as an American Memory Space, 1900-1950“ 9.&amp;18.10.2017</t>
  </si>
  <si>
    <t>Washington D.C.</t>
  </si>
  <si>
    <t>Fabian Jud, Historisches Seminar</t>
  </si>
  <si>
    <t>HS 2017_9</t>
  </si>
  <si>
    <t>Lisbon Addictions 2017, 24.26.10.2017</t>
  </si>
  <si>
    <t>Lissabon</t>
  </si>
  <si>
    <t>Bruno Kluwe-Schiavon, Psychiatrie</t>
  </si>
  <si>
    <t>HS 2017_12</t>
  </si>
  <si>
    <t>Workshop Sudosteuropa 5.-7. Dezember 2017</t>
  </si>
  <si>
    <t>Stephan Sander-Faes, Histroisches Seminar</t>
  </si>
  <si>
    <t>HS 2017_15</t>
  </si>
  <si>
    <t>RSA (30.3.-1.4 2017)</t>
  </si>
  <si>
    <t xml:space="preserve">Chicago </t>
  </si>
  <si>
    <t>Katharina Steiner, Historisches Seminar</t>
  </si>
  <si>
    <t>HS 2017_16</t>
  </si>
  <si>
    <t>Genome Editing: Biomedical and Ethical Perspectives, 20-21 August 2017</t>
  </si>
  <si>
    <t>Belgrad</t>
  </si>
  <si>
    <t>Ning Wang, Biomed. Ethik</t>
  </si>
  <si>
    <t>HS 2017_17</t>
  </si>
  <si>
    <t xml:space="preserve">Jahreskonferenz AGG, 5. bis 9. April 2017 </t>
  </si>
  <si>
    <t>Boston</t>
  </si>
  <si>
    <t>Irina Wenk, Ethnologie</t>
  </si>
  <si>
    <t>FS 2018</t>
  </si>
  <si>
    <t>HS 2017_14</t>
  </si>
  <si>
    <t>Tagung „Öffentlichkeit als Interaktion“, 18. bis 20. Januar 2018</t>
  </si>
  <si>
    <t>Antoia Steger, USFP Sprache und Raum</t>
  </si>
  <si>
    <t>nicht benötigt</t>
  </si>
  <si>
    <t>HS 2017_11</t>
  </si>
  <si>
    <t>Tagung „Lyrische Kohärenz im Mittelalter. Spielräume–Kriterien–Modellbildung“, 18.–20. Januar 2018</t>
  </si>
  <si>
    <t>Eva Locher, Deutsches Seminar</t>
  </si>
  <si>
    <t>HS 2017_13</t>
  </si>
  <si>
    <t>Tagung Erzählte Ordnung 20-22.2.2018</t>
  </si>
  <si>
    <t>Pia Selmayr, Deutsches Seminar</t>
  </si>
  <si>
    <t>HS_2017_6</t>
  </si>
  <si>
    <t>Tagung Structural Approaches to Early Chinese Texts, 12.-14. April 2018</t>
  </si>
  <si>
    <t>Lisa Indraccolo, Asien-Orient-Institut</t>
  </si>
  <si>
    <t>offen</t>
  </si>
  <si>
    <t>HS 2018</t>
  </si>
  <si>
    <t>HS 2017_10</t>
  </si>
  <si>
    <t xml:space="preserve">Sommerschule „Gender and Space“, 10.-14.9. 2018
</t>
  </si>
  <si>
    <t>Herzberg</t>
  </si>
  <si>
    <t>Sara Landolt, Geografie</t>
  </si>
  <si>
    <t>Total</t>
  </si>
  <si>
    <t>bezahlt</t>
  </si>
  <si>
    <t>Total beantragt</t>
  </si>
  <si>
    <t>Total beantragt HS 2017</t>
  </si>
  <si>
    <t xml:space="preserve">Total beantragt FS 2018 </t>
  </si>
  <si>
    <t>Total beantragt HS 2018</t>
  </si>
  <si>
    <t>Total beantragt HS 2017 für 2017/2018</t>
  </si>
  <si>
    <t>noch bewilligt HS 2017</t>
  </si>
  <si>
    <t>Total noch bewilligt HS 2017</t>
  </si>
  <si>
    <t>Total bewilligt &amp; beantragt HS 2017</t>
  </si>
  <si>
    <t>Budget Tagungsfonds 2017</t>
  </si>
  <si>
    <t>Saldo TF per 6.10.2017</t>
  </si>
  <si>
    <t>VAUZ Tagungsfonds Sitzung vom 9.4.2018</t>
  </si>
  <si>
    <t>Eingang</t>
  </si>
  <si>
    <t>BASO, 23.3.2018</t>
  </si>
  <si>
    <t>Martin Junge, Slav.</t>
  </si>
  <si>
    <t>10.4.</t>
  </si>
  <si>
    <t>Workshops „Making Sense of the Copper Value Chain“, 24.-26.5.18</t>
  </si>
  <si>
    <t>Stefan Leins, Ethno</t>
  </si>
  <si>
    <t>«Int. Nachwuchstagung der Vergl. German. Sprachwissenschaft», 7.-8.6.18</t>
  </si>
  <si>
    <t>Patrick Mächler, DS</t>
  </si>
  <si>
    <t>Annual Meeting 2018 of Life Sciences Switzerland (LS2)</t>
  </si>
  <si>
    <t>Lausanne</t>
  </si>
  <si>
    <t>Fanny Georgi, IMLS</t>
  </si>
  <si>
    <t>Konferenz „Frühe Neuzeit Interdisziplinär“ 8.-10.3.18</t>
  </si>
  <si>
    <t>St. Louis, USA</t>
  </si>
  <si>
    <t>Stephan Sander-Faes, Hist.</t>
  </si>
  <si>
    <t>American Comparative Literature Association's 2018 Annual Meeting, 29.3.-1.4.18</t>
  </si>
  <si>
    <t>LA, USA</t>
  </si>
  <si>
    <t>Virgina Leung, AOI</t>
  </si>
  <si>
    <t>11.4.</t>
  </si>
  <si>
    <t>Civil Society Law in Africa, 4.-6.7.18</t>
  </si>
  <si>
    <t>Pretoria, SA</t>
  </si>
  <si>
    <t>Betel Birhanu, Polit.</t>
  </si>
  <si>
    <t>EASR, IAHR, 17.-21.6.18</t>
  </si>
  <si>
    <t>Uni Bern</t>
  </si>
  <si>
    <t>Martin Bürgin, Theol.</t>
  </si>
  <si>
    <t>MASCC / ISOO 28.-30.6.2018</t>
  </si>
  <si>
    <t>Wien</t>
  </si>
  <si>
    <t>Salome Adam</t>
  </si>
  <si>
    <t>zurückgezogen</t>
  </si>
  <si>
    <t>“Workshop in Evolutionary Medicine in the German speaking area”, Aug. 18</t>
  </si>
  <si>
    <t>Nicole Bender, Evol. Med.</t>
  </si>
  <si>
    <t>“Growing up in Science Zurich”, Fall 2018</t>
  </si>
  <si>
    <t>Jacopo Marino, Biochem.</t>
  </si>
  <si>
    <t>Third Annual Conference of the Japan Economy Network, 4.-5.9.18</t>
  </si>
  <si>
    <t>Stefania Lottanti von Mandach, AOI</t>
  </si>
  <si>
    <t>Residual Futures, 3.-6.10.2018</t>
  </si>
  <si>
    <t>Castasegna</t>
  </si>
  <si>
    <t>Jessica Imbach, Sinologie</t>
  </si>
  <si>
    <t>„InstitutionenGeschichten“, 17.-19.10.18</t>
  </si>
  <si>
    <t>Philipp Hubmann, DS</t>
  </si>
  <si>
    <t>SWIP CH, 23.-24.11.2018</t>
  </si>
  <si>
    <t>Claire Plassard, Ethik</t>
  </si>
  <si>
    <t>Michael Conrad, Kun.Hist.</t>
  </si>
  <si>
    <t>FS 2019</t>
  </si>
  <si>
    <t>Authority Past and Present: Text reception in and beyond Jewish Literature, Spring 19</t>
  </si>
  <si>
    <t>Phillip Lasater, Theol.</t>
  </si>
  <si>
    <t>VAUZ Tagungsfonds 2018</t>
  </si>
  <si>
    <t>Total beantragt FS 2018</t>
  </si>
  <si>
    <t>Total beantragt FS 2019</t>
  </si>
  <si>
    <t>Saldo TF per 31.12.2017</t>
  </si>
  <si>
    <t>Noch bewilligt FS 2018</t>
  </si>
  <si>
    <t>UZH Beitrag TF 2017/2018</t>
  </si>
  <si>
    <t>Budget  2018</t>
  </si>
  <si>
    <t>Voraussichtlicher Saldo per 9.4.2018</t>
  </si>
  <si>
    <t>„Mudejarismo und maurisches Revival in Europa“ 10. bis  13. Mai 2018</t>
  </si>
  <si>
    <t>Miriam Aeschbach</t>
  </si>
  <si>
    <t>VAUZ Tagungsfonds Sitzung vom 5.11.2018</t>
  </si>
  <si>
    <t xml:space="preserve">Total beantragt FS 2019 </t>
  </si>
  <si>
    <t>Total beantragt HS 2018 für 2018/2019</t>
  </si>
  <si>
    <t>Tucson, Kalamazoo</t>
  </si>
  <si>
    <t>Total bewilligt &amp; beantragt HS 2018</t>
  </si>
  <si>
    <t>MUCCIARELLI, ELENA VAUZ TAGUNGSFONDS HS 2017</t>
  </si>
  <si>
    <t>TF Mohr FS 2017 Archäologie</t>
  </si>
  <si>
    <t>TF Locher HS 2017 DS</t>
  </si>
  <si>
    <t>Stephan Karl Sander-Faes TF FS 2018</t>
  </si>
  <si>
    <t>GUTSCHRIFT Universitaet Zuerich TAGUNGSFONDS 2018 11.4.2018</t>
  </si>
  <si>
    <t>BASO 10.4.18 / TF Junge FS 2018</t>
  </si>
  <si>
    <t>Leung Yee Yarn Virginia TF Leung FS 2018</t>
  </si>
  <si>
    <t>Universitaet Zuerich /INV/TAGUNGSFONDSBEITRAG 8.6.2018</t>
  </si>
  <si>
    <t>Birhanu Betel Bekele VAUZ TF FS 2018 Betel</t>
  </si>
  <si>
    <t>Mirjam Aeschbach TF Bürgin FS 2018 Aeschbach</t>
  </si>
  <si>
    <t>VAUZ TF FS 2018 Conrad</t>
  </si>
  <si>
    <t>Summe Bewegungen</t>
  </si>
  <si>
    <t xml:space="preserve">Soll </t>
  </si>
  <si>
    <t>Haben</t>
  </si>
  <si>
    <t>Saldo</t>
  </si>
  <si>
    <t>Antrag</t>
  </si>
  <si>
    <t>TF Selmayr Fuhrmann Erzählte Ordnung 14.12.17 HS 17 für FS 18</t>
  </si>
  <si>
    <t>TF Leins FS 2018</t>
  </si>
  <si>
    <t>VAUZ TF Mächler VGS 2018</t>
  </si>
  <si>
    <t>TF Georgi FS 2018</t>
  </si>
  <si>
    <t>noch bewilligt HS 2017 &amp; FS 2018 per 5.11.2018</t>
  </si>
  <si>
    <t>Residual Futures, 3.-6.10.2018 - Wiedererwägung Budget</t>
  </si>
  <si>
    <t>Bamberg</t>
  </si>
  <si>
    <t>Bischkek</t>
  </si>
  <si>
    <t>3. Turkologentag 19.-21.9.2018</t>
  </si>
  <si>
    <t>Informal Housing and Property Rights in the Countries of the Former Soviet Bloc, 29.-30.11.2018</t>
  </si>
  <si>
    <t>Ulrich Brandenburg, AOI</t>
  </si>
  <si>
    <t>6. Zürcher Werkstatt Historische Bildungsforschung April 2019</t>
  </si>
  <si>
    <t>Susanne Ender, IFE</t>
  </si>
  <si>
    <t>Helena Rust, AOI</t>
  </si>
  <si>
    <t>Foki, 24.11.2018</t>
  </si>
  <si>
    <t>Ning Wang, IBE</t>
  </si>
  <si>
    <t>Sherwin B. Nuland Summer Program, 1.-21.7.2018</t>
  </si>
  <si>
    <t>Philipp Hetmanczyk</t>
  </si>
  <si>
    <t>New Haven</t>
  </si>
  <si>
    <t>EASR, IAHR, 17.-21.6.18 - Antrag Bürgin FS 2018</t>
  </si>
  <si>
    <t>Stockholm</t>
  </si>
  <si>
    <t>Zeynep Sarıaslan, Ethnologie</t>
  </si>
  <si>
    <t>15th Biannual Conference of EASA, 14-17.8.2018</t>
  </si>
  <si>
    <t>Emilia Sulek, Ethnologie</t>
  </si>
  <si>
    <t>Georg Winterberger Ethnologie</t>
  </si>
  <si>
    <t>6th Conference of the Asian Borderlands Research Network 13.-15.8.2018</t>
  </si>
  <si>
    <t>Seattle</t>
  </si>
  <si>
    <t>Konstantinos Tzouflas, Filmwissenschaft</t>
  </si>
  <si>
    <t>Society for Cinema &amp; Media Studies 2019, 13.-17.3.2019</t>
  </si>
  <si>
    <t>imMed 19.06.2018</t>
  </si>
  <si>
    <t>Urs Wegmann, Physiologisches Institut</t>
  </si>
  <si>
    <t>Media History from the Margins, 19.-24.8.2018</t>
  </si>
  <si>
    <t>Nadine Zberg, Wirschafts- &amp; Sozialgeschichte</t>
  </si>
  <si>
    <t>Monte Verità</t>
  </si>
  <si>
    <t>noch bewilligt FS 2018</t>
  </si>
  <si>
    <t>Total noch bewilligt per HS 2018</t>
  </si>
  <si>
    <t>Budget Tagungsfonds 2018</t>
  </si>
  <si>
    <t>Total bewilligt &amp; beantragt per 5.11.2018</t>
  </si>
  <si>
    <t>für FS 2019</t>
  </si>
  <si>
    <t>nur HS 2018</t>
  </si>
  <si>
    <t>Budget  2018 Total</t>
  </si>
  <si>
    <t>Saldo Kasse TF per 10.10.2018</t>
  </si>
  <si>
    <t>Saldo Kasse per 5.11.2018 für 2018</t>
  </si>
  <si>
    <t>Auszahlungen 2018</t>
  </si>
  <si>
    <t>noch bewilligte per HS 2018</t>
  </si>
  <si>
    <t>beantragt per 5.11.2018 für HS 2018</t>
  </si>
  <si>
    <t>beantragt per 5.11.2018 für FS 2019</t>
  </si>
  <si>
    <t>Beitrag UZH 2019</t>
  </si>
  <si>
    <t>1D</t>
  </si>
  <si>
    <t>2D</t>
  </si>
  <si>
    <t>3D</t>
  </si>
  <si>
    <t>4D</t>
  </si>
  <si>
    <t>1B</t>
  </si>
  <si>
    <t>2B</t>
  </si>
  <si>
    <t>3B</t>
  </si>
  <si>
    <t>4B</t>
  </si>
  <si>
    <t>5B</t>
  </si>
  <si>
    <t>6B</t>
  </si>
  <si>
    <t>7B</t>
  </si>
  <si>
    <t>8B</t>
  </si>
  <si>
    <t>Kasse per 5.11.2018</t>
  </si>
  <si>
    <t>Kasse per 5.11.2018 für 2018</t>
  </si>
  <si>
    <t>Voraussichtlicher Saldo Kasse per 31.12.2018</t>
  </si>
  <si>
    <t>Voraussichtlicher Saldo Kasse per FS 2019</t>
  </si>
  <si>
    <t>bewilligt &amp; beantragt HS 2018</t>
  </si>
  <si>
    <t>Saldo Budget TF per 31.12.2018</t>
  </si>
  <si>
    <t xml:space="preserve">Kasse </t>
  </si>
  <si>
    <t>Voraussichtlicher Saldo Kasse per Vergabesitzung FS 2019</t>
  </si>
  <si>
    <t>Specify Budget</t>
  </si>
  <si>
    <t>No food</t>
  </si>
  <si>
    <t>Condition</t>
  </si>
  <si>
    <t>Helena</t>
  </si>
  <si>
    <t>Ulrich</t>
  </si>
  <si>
    <t>No other monney asked, apply next time</t>
  </si>
  <si>
    <t>Noch bewilligt HS 2017</t>
  </si>
  <si>
    <t>bezahlt per 31.12.2018</t>
  </si>
  <si>
    <t>ausbezahlt HS 2018</t>
  </si>
  <si>
    <t>Abrechnung Tagungsfonds 2018</t>
  </si>
  <si>
    <t>Soll</t>
  </si>
  <si>
    <t>Anfangssaldo 1.1.2018</t>
  </si>
  <si>
    <t>VAUZ TF WANG HS 2018</t>
  </si>
  <si>
    <t>VAUZ TF Wegmann HS 2018</t>
  </si>
  <si>
    <t>Schlusssaldo 31.12.2018</t>
  </si>
  <si>
    <t>Eingegangene Anträge für 2019</t>
  </si>
  <si>
    <t>Saldo 31.12.2018</t>
  </si>
  <si>
    <t>VAUZ Tagungsfonds Sitzung vom 1.4.2019</t>
  </si>
  <si>
    <t>HS 2019</t>
  </si>
  <si>
    <t>FS 2020</t>
  </si>
  <si>
    <t xml:space="preserve">Beantwortet </t>
  </si>
  <si>
    <t>Dies Romanicus Turicensis 12.-14.6.2019</t>
  </si>
  <si>
    <t>Martina Albertini, RoSe</t>
  </si>
  <si>
    <t>RICCARDO RAIMONDO, RoSe</t>
  </si>
  <si>
    <t>Theories and Methods for Translation History</t>
  </si>
  <si>
    <t>5D</t>
  </si>
  <si>
    <t>Berlin</t>
  </si>
  <si>
    <t xml:space="preserve">8. int. Sommerakademie Epos und Episode, 10.-13.9.2018 </t>
  </si>
  <si>
    <t>Claudia Keller, DS</t>
  </si>
  <si>
    <t>beantragt per HS 2018</t>
  </si>
  <si>
    <t>Voraussichtlicher Saldo per 1.4.2019</t>
  </si>
  <si>
    <t>Budget TF 2019</t>
  </si>
  <si>
    <t>Beantragt 2018</t>
  </si>
  <si>
    <t>Bewilligt 2018</t>
  </si>
  <si>
    <t>Bewilligte 2019</t>
  </si>
  <si>
    <t>Offene Defizitgarantien 2018</t>
  </si>
  <si>
    <t>max. 1250 neuer Antrag</t>
  </si>
  <si>
    <t>offen per 31.12.2018</t>
  </si>
  <si>
    <t xml:space="preserve">VAUZ TF Conrad FS 2018 </t>
  </si>
  <si>
    <t xml:space="preserve">VAUZ TF Mächler FS 2018 VGS </t>
  </si>
  <si>
    <t xml:space="preserve">VAUZ TF Fanny Georgi FS 2018 LS2 </t>
  </si>
  <si>
    <t xml:space="preserve">VAUZ TF FS 2018 Betel, Birhanu Betel Bekele </t>
  </si>
  <si>
    <t>VAUZ TF Helena Rust HS 2018 Foki</t>
  </si>
  <si>
    <t>VAUZ TF Brandenburg Ulrich HS 2018 Foki</t>
  </si>
  <si>
    <t>VAUZ TF Georg Winterberger HS 2018</t>
  </si>
  <si>
    <t xml:space="preserve">VAUZ TF Bürgin FS 2018 </t>
  </si>
  <si>
    <t xml:space="preserve">VAUZ TF Zberg HS 2018 </t>
  </si>
  <si>
    <t>VAUZ TF Imbach HS 2018</t>
  </si>
  <si>
    <t xml:space="preserve">VAUZ TF Emilia Roza Sulek HS 2018 </t>
  </si>
  <si>
    <t>VAUZ TF Bender FS 2018</t>
  </si>
  <si>
    <t>VAUZ TF Isabaeva HS 2018</t>
  </si>
  <si>
    <t>VAUZ TF Brandenburg HS 2018</t>
  </si>
  <si>
    <t>VAUZ TF Landolt HS 2017</t>
  </si>
  <si>
    <t xml:space="preserve">VAUZ TF Sariaslan HS 2018, Sariaslan Kübra Zeynep </t>
  </si>
  <si>
    <t>VAUZ TF Bürgin FS 2018 Aeschbach</t>
  </si>
  <si>
    <t>VAUZ TF Leins FS 2018 Rg. 400229796</t>
  </si>
  <si>
    <t>VAUZ TF Leung FS 2018, Leung Yee Yarn Virginia</t>
  </si>
  <si>
    <t>VAUZ TF Junge FS 2018 BASO 10.4.18</t>
  </si>
  <si>
    <t>VAUZ TF Selmayr Fuhrmann HS 2017 Erzählte Ordnung 14.12.17</t>
  </si>
  <si>
    <t>VAUZ TF  Stephan Karl Sander-Faes FS 2018</t>
  </si>
  <si>
    <t>VAUZ TF Locher HS 2017 DS</t>
  </si>
  <si>
    <t>VAUZ TF Mohr FS 2017 Archäologie</t>
  </si>
  <si>
    <t>VAUZ TF MUCCIARELLI, ELENA HS 2017</t>
  </si>
  <si>
    <t>GUTSCHRIFT Universitaet Zuerich /INV/TAGUNGSFONDSBEITRAG 8.6.2018</t>
  </si>
  <si>
    <t xml:space="preserve">GUTSCHRIFT VAUZ TF Leins FS 2018, COPPER WORKSHOP 20.9.2018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</si>
</sst>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b/>
      <sz val="11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2"/>
      <color theme="1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9EEF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35">
    <xf numFmtId="0" fontId="0" fillId="0" borderId="0" xfId="0"/>
    <xf numFmtId="0" fontId="2" fillId="0" borderId="0" xfId="0" applyFont="1"/>
    <xf numFmtId="0" fontId="3" fillId="0" borderId="0" xfId="0" applyFont="1"/>
    <xf numFmtId="0" fontId="2" fillId="2" borderId="1" xfId="0" applyFont="1" applyFill="1" applyBorder="1"/>
    <xf numFmtId="0" fontId="3" fillId="2" borderId="1" xfId="0" applyFont="1" applyFill="1" applyBorder="1"/>
    <xf numFmtId="4" fontId="3" fillId="0" borderId="0" xfId="0" applyNumberFormat="1" applyFont="1"/>
    <xf numFmtId="0" fontId="3" fillId="2" borderId="1" xfId="1" applyFont="1" applyFill="1" applyBorder="1"/>
    <xf numFmtId="164" fontId="5" fillId="2" borderId="1" xfId="1" applyNumberFormat="1" applyFont="1" applyFill="1" applyBorder="1"/>
    <xf numFmtId="4" fontId="5" fillId="2" borderId="1" xfId="0" applyNumberFormat="1" applyFont="1" applyFill="1" applyBorder="1"/>
    <xf numFmtId="14" fontId="3" fillId="0" borderId="0" xfId="0" applyNumberFormat="1" applyFont="1" applyAlignment="1">
      <alignment horizontal="left" vertical="top" wrapText="1"/>
    </xf>
    <xf numFmtId="14" fontId="3" fillId="0" borderId="0" xfId="0" applyNumberFormat="1" applyFont="1"/>
    <xf numFmtId="0" fontId="6" fillId="2" borderId="1" xfId="1" applyFont="1" applyFill="1" applyBorder="1"/>
    <xf numFmtId="164" fontId="7" fillId="2" borderId="1" xfId="1" applyNumberFormat="1" applyFont="1" applyFill="1" applyBorder="1"/>
    <xf numFmtId="4" fontId="7" fillId="2" borderId="1" xfId="0" applyNumberFormat="1" applyFont="1" applyFill="1" applyBorder="1" applyAlignment="1">
      <alignment horizontal="right"/>
    </xf>
    <xf numFmtId="4" fontId="2" fillId="0" borderId="0" xfId="0" applyNumberFormat="1" applyFont="1"/>
    <xf numFmtId="4" fontId="5" fillId="2" borderId="1" xfId="0" applyNumberFormat="1" applyFont="1" applyFill="1" applyBorder="1" applyAlignment="1">
      <alignment horizontal="right"/>
    </xf>
    <xf numFmtId="0" fontId="2" fillId="3" borderId="1" xfId="0" applyFont="1" applyFill="1" applyBorder="1"/>
    <xf numFmtId="164" fontId="3" fillId="3" borderId="1" xfId="0" applyNumberFormat="1" applyFont="1" applyFill="1" applyBorder="1" applyAlignment="1">
      <alignment vertical="top"/>
    </xf>
    <xf numFmtId="0" fontId="3" fillId="3" borderId="1" xfId="1" applyFont="1" applyFill="1" applyBorder="1"/>
    <xf numFmtId="0" fontId="3" fillId="3" borderId="1" xfId="0" applyFont="1" applyFill="1" applyBorder="1"/>
    <xf numFmtId="164" fontId="5" fillId="3" borderId="1" xfId="1" applyNumberFormat="1" applyFont="1" applyFill="1" applyBorder="1"/>
    <xf numFmtId="4" fontId="5" fillId="3" borderId="1" xfId="0" applyNumberFormat="1" applyFont="1" applyFill="1" applyBorder="1" applyAlignment="1">
      <alignment horizontal="right"/>
    </xf>
    <xf numFmtId="0" fontId="3" fillId="3" borderId="1" xfId="0" applyFont="1" applyFill="1" applyBorder="1" applyAlignment="1">
      <alignment vertical="top"/>
    </xf>
    <xf numFmtId="4" fontId="5" fillId="3" borderId="1" xfId="0" applyNumberFormat="1" applyFont="1" applyFill="1" applyBorder="1"/>
    <xf numFmtId="4" fontId="7" fillId="3" borderId="1" xfId="0" applyNumberFormat="1" applyFont="1" applyFill="1" applyBorder="1" applyAlignment="1">
      <alignment horizontal="right"/>
    </xf>
    <xf numFmtId="0" fontId="2" fillId="6" borderId="1" xfId="0" applyFont="1" applyFill="1" applyBorder="1"/>
    <xf numFmtId="0" fontId="3" fillId="6" borderId="1" xfId="0" applyFont="1" applyFill="1" applyBorder="1"/>
    <xf numFmtId="0" fontId="3" fillId="6" borderId="1" xfId="0" applyFont="1" applyFill="1" applyBorder="1" applyAlignment="1">
      <alignment vertical="center"/>
    </xf>
    <xf numFmtId="4" fontId="2" fillId="6" borderId="1" xfId="0" applyNumberFormat="1" applyFont="1" applyFill="1" applyBorder="1"/>
    <xf numFmtId="0" fontId="3" fillId="0" borderId="0" xfId="0" applyFont="1" applyFill="1" applyBorder="1"/>
    <xf numFmtId="0" fontId="3" fillId="0" borderId="0" xfId="0" applyFont="1" applyFill="1" applyBorder="1" applyAlignment="1">
      <alignment vertical="center"/>
    </xf>
    <xf numFmtId="4" fontId="2" fillId="0" borderId="0" xfId="0" applyNumberFormat="1" applyFont="1" applyFill="1" applyBorder="1"/>
    <xf numFmtId="4" fontId="3" fillId="0" borderId="0" xfId="0" applyNumberFormat="1" applyFont="1" applyFill="1"/>
    <xf numFmtId="0" fontId="2" fillId="0" borderId="0" xfId="0" applyFont="1" applyFill="1" applyBorder="1"/>
    <xf numFmtId="0" fontId="2" fillId="0" borderId="2" xfId="0" applyFont="1" applyBorder="1"/>
    <xf numFmtId="4" fontId="2" fillId="0" borderId="2" xfId="0" applyNumberFormat="1" applyFont="1" applyBorder="1"/>
    <xf numFmtId="0" fontId="3" fillId="2" borderId="3" xfId="0" applyFont="1" applyFill="1" applyBorder="1"/>
    <xf numFmtId="4" fontId="3" fillId="2" borderId="3" xfId="0" applyNumberFormat="1" applyFont="1" applyFill="1" applyBorder="1"/>
    <xf numFmtId="0" fontId="3" fillId="3" borderId="2" xfId="0" applyFont="1" applyFill="1" applyBorder="1"/>
    <xf numFmtId="4" fontId="3" fillId="3" borderId="2" xfId="0" applyNumberFormat="1" applyFont="1" applyFill="1" applyBorder="1"/>
    <xf numFmtId="0" fontId="3" fillId="6" borderId="4" xfId="0" applyFont="1" applyFill="1" applyBorder="1"/>
    <xf numFmtId="4" fontId="3" fillId="6" borderId="4" xfId="0" applyNumberFormat="1" applyFont="1" applyFill="1" applyBorder="1"/>
    <xf numFmtId="4" fontId="2" fillId="0" borderId="5" xfId="0" applyNumberFormat="1" applyFont="1" applyBorder="1"/>
    <xf numFmtId="0" fontId="2" fillId="0" borderId="5" xfId="0" applyFont="1" applyBorder="1"/>
    <xf numFmtId="0" fontId="2" fillId="0" borderId="0" xfId="0" applyFont="1" applyFill="1"/>
    <xf numFmtId="4" fontId="2" fillId="0" borderId="0" xfId="0" applyNumberFormat="1" applyFont="1" applyFill="1"/>
    <xf numFmtId="0" fontId="3" fillId="0" borderId="0" xfId="0" applyFont="1" applyFill="1"/>
    <xf numFmtId="0" fontId="8" fillId="0" borderId="0" xfId="0" applyFont="1"/>
    <xf numFmtId="0" fontId="3" fillId="0" borderId="0" xfId="0" applyFont="1" applyBorder="1"/>
    <xf numFmtId="4" fontId="3" fillId="0" borderId="0" xfId="0" applyNumberFormat="1" applyFont="1" applyBorder="1"/>
    <xf numFmtId="0" fontId="2" fillId="7" borderId="1" xfId="0" applyFont="1" applyFill="1" applyBorder="1"/>
    <xf numFmtId="164" fontId="3" fillId="7" borderId="1" xfId="0" applyNumberFormat="1" applyFont="1" applyFill="1" applyBorder="1"/>
    <xf numFmtId="0" fontId="3" fillId="7" borderId="1" xfId="0" applyFont="1" applyFill="1" applyBorder="1"/>
    <xf numFmtId="4" fontId="3" fillId="7" borderId="1" xfId="0" applyNumberFormat="1" applyFont="1" applyFill="1" applyBorder="1"/>
    <xf numFmtId="2" fontId="3" fillId="0" borderId="0" xfId="0" applyNumberFormat="1" applyFont="1"/>
    <xf numFmtId="0" fontId="3" fillId="0" borderId="0" xfId="0" applyFont="1" applyFill="1" applyAlignment="1">
      <alignment horizontal="right"/>
    </xf>
    <xf numFmtId="14" fontId="3" fillId="7" borderId="1" xfId="0" applyNumberFormat="1" applyFont="1" applyFill="1" applyBorder="1"/>
    <xf numFmtId="0" fontId="5" fillId="7" borderId="1" xfId="1" applyFont="1" applyFill="1" applyBorder="1"/>
    <xf numFmtId="0" fontId="5" fillId="7" borderId="1" xfId="0" applyFont="1" applyFill="1" applyBorder="1"/>
    <xf numFmtId="164" fontId="5" fillId="7" borderId="1" xfId="1" applyNumberFormat="1" applyFont="1" applyFill="1" applyBorder="1"/>
    <xf numFmtId="2" fontId="3" fillId="0" borderId="0" xfId="0" applyNumberFormat="1" applyFont="1" applyFill="1"/>
    <xf numFmtId="4" fontId="3" fillId="0" borderId="0" xfId="0" applyNumberFormat="1" applyFont="1" applyFill="1" applyAlignment="1">
      <alignment horizontal="center"/>
    </xf>
    <xf numFmtId="14" fontId="3" fillId="0" borderId="0" xfId="0" applyNumberFormat="1" applyFont="1" applyFill="1"/>
    <xf numFmtId="164" fontId="5" fillId="7" borderId="1" xfId="0" applyNumberFormat="1" applyFont="1" applyFill="1" applyBorder="1"/>
    <xf numFmtId="4" fontId="2" fillId="7" borderId="1" xfId="0" applyNumberFormat="1" applyFont="1" applyFill="1" applyBorder="1"/>
    <xf numFmtId="2" fontId="3" fillId="4" borderId="0" xfId="0" applyNumberFormat="1" applyFont="1" applyFill="1"/>
    <xf numFmtId="4" fontId="3" fillId="4" borderId="0" xfId="0" applyNumberFormat="1" applyFont="1" applyFill="1" applyAlignment="1">
      <alignment horizontal="center"/>
    </xf>
    <xf numFmtId="14" fontId="3" fillId="5" borderId="0" xfId="0" applyNumberFormat="1" applyFont="1" applyFill="1"/>
    <xf numFmtId="14" fontId="3" fillId="2" borderId="1" xfId="0" applyNumberFormat="1" applyFont="1" applyFill="1" applyBorder="1"/>
    <xf numFmtId="4" fontId="3" fillId="2" borderId="1" xfId="0" applyNumberFormat="1" applyFont="1" applyFill="1" applyBorder="1" applyAlignment="1">
      <alignment horizontal="right"/>
    </xf>
    <xf numFmtId="0" fontId="5" fillId="2" borderId="1" xfId="1" applyFont="1" applyFill="1" applyBorder="1"/>
    <xf numFmtId="0" fontId="5" fillId="2" borderId="1" xfId="0" applyFont="1" applyFill="1" applyBorder="1"/>
    <xf numFmtId="14" fontId="5" fillId="2" borderId="1" xfId="0" applyNumberFormat="1" applyFont="1" applyFill="1" applyBorder="1"/>
    <xf numFmtId="4" fontId="2" fillId="2" borderId="1" xfId="0" applyNumberFormat="1" applyFont="1" applyFill="1" applyBorder="1" applyAlignment="1">
      <alignment horizontal="right"/>
    </xf>
    <xf numFmtId="164" fontId="3" fillId="3" borderId="1" xfId="0" applyNumberFormat="1" applyFont="1" applyFill="1" applyBorder="1"/>
    <xf numFmtId="164" fontId="2" fillId="3" borderId="1" xfId="0" applyNumberFormat="1" applyFont="1" applyFill="1" applyBorder="1" applyAlignment="1">
      <alignment vertical="top"/>
    </xf>
    <xf numFmtId="4" fontId="3" fillId="0" borderId="0" xfId="0" applyNumberFormat="1" applyFont="1" applyFill="1" applyAlignment="1">
      <alignment horizontal="right"/>
    </xf>
    <xf numFmtId="0" fontId="5" fillId="3" borderId="1" xfId="0" applyFont="1" applyFill="1" applyBorder="1"/>
    <xf numFmtId="14" fontId="5" fillId="3" borderId="1" xfId="0" applyNumberFormat="1" applyFont="1" applyFill="1" applyBorder="1"/>
    <xf numFmtId="49" fontId="5" fillId="3" borderId="1" xfId="1" applyNumberFormat="1" applyFont="1" applyFill="1" applyBorder="1"/>
    <xf numFmtId="14" fontId="3" fillId="3" borderId="1" xfId="0" applyNumberFormat="1" applyFont="1" applyFill="1" applyBorder="1"/>
    <xf numFmtId="0" fontId="6" fillId="3" borderId="1" xfId="1" applyFont="1" applyFill="1" applyBorder="1"/>
    <xf numFmtId="164" fontId="7" fillId="3" borderId="1" xfId="1" applyNumberFormat="1" applyFont="1" applyFill="1" applyBorder="1"/>
    <xf numFmtId="4" fontId="7" fillId="3" borderId="1" xfId="0" applyNumberFormat="1" applyFont="1" applyFill="1" applyBorder="1"/>
    <xf numFmtId="0" fontId="3" fillId="0" borderId="0" xfId="0" applyFont="1" applyFill="1" applyBorder="1" applyAlignment="1">
      <alignment vertical="top"/>
    </xf>
    <xf numFmtId="14" fontId="3" fillId="0" borderId="0" xfId="0" applyNumberFormat="1" applyFont="1" applyFill="1" applyBorder="1"/>
    <xf numFmtId="0" fontId="6" fillId="0" borderId="0" xfId="1" applyFont="1" applyFill="1" applyBorder="1"/>
    <xf numFmtId="164" fontId="7" fillId="0" borderId="2" xfId="1" applyNumberFormat="1" applyFont="1" applyFill="1" applyBorder="1"/>
    <xf numFmtId="4" fontId="7" fillId="0" borderId="2" xfId="0" applyNumberFormat="1" applyFont="1" applyFill="1" applyBorder="1"/>
    <xf numFmtId="0" fontId="3" fillId="7" borderId="0" xfId="0" applyFont="1" applyFill="1" applyBorder="1"/>
    <xf numFmtId="4" fontId="2" fillId="7" borderId="0" xfId="0" applyNumberFormat="1" applyFont="1" applyFill="1" applyBorder="1"/>
    <xf numFmtId="4" fontId="0" fillId="0" borderId="0" xfId="0" applyNumberFormat="1"/>
    <xf numFmtId="0" fontId="3" fillId="2" borderId="0" xfId="0" applyFont="1" applyFill="1" applyBorder="1"/>
    <xf numFmtId="4" fontId="2" fillId="2" borderId="0" xfId="0" applyNumberFormat="1" applyFont="1" applyFill="1" applyBorder="1"/>
    <xf numFmtId="0" fontId="3" fillId="3" borderId="0" xfId="0" applyFont="1" applyFill="1" applyBorder="1"/>
    <xf numFmtId="0" fontId="2" fillId="3" borderId="0" xfId="0" applyFont="1" applyFill="1" applyBorder="1"/>
    <xf numFmtId="4" fontId="3" fillId="0" borderId="0" xfId="0" applyNumberFormat="1" applyFont="1" applyAlignment="1">
      <alignment horizontal="right" vertical="top" wrapText="1"/>
    </xf>
    <xf numFmtId="0" fontId="3" fillId="0" borderId="6" xfId="0" applyFont="1" applyBorder="1"/>
    <xf numFmtId="4" fontId="2" fillId="0" borderId="6" xfId="0" applyNumberFormat="1" applyFont="1" applyBorder="1"/>
    <xf numFmtId="0" fontId="2" fillId="0" borderId="6" xfId="0" applyFont="1" applyBorder="1"/>
    <xf numFmtId="2" fontId="3" fillId="0" borderId="0" xfId="0" applyNumberFormat="1" applyFont="1" applyBorder="1"/>
    <xf numFmtId="4" fontId="3" fillId="6" borderId="1" xfId="0" applyNumberFormat="1" applyFont="1" applyFill="1" applyBorder="1" applyAlignment="1">
      <alignment vertical="center"/>
    </xf>
    <xf numFmtId="4" fontId="2" fillId="0" borderId="0" xfId="0" applyNumberFormat="1" applyFont="1" applyFill="1" applyAlignment="1">
      <alignment horizontal="center"/>
    </xf>
    <xf numFmtId="4" fontId="2" fillId="0" borderId="6" xfId="0" applyNumberFormat="1" applyFont="1" applyFill="1" applyBorder="1"/>
    <xf numFmtId="0" fontId="0" fillId="0" borderId="0" xfId="0" applyAlignment="1">
      <alignment horizontal="right" vertical="center" wrapText="1"/>
    </xf>
    <xf numFmtId="4" fontId="1" fillId="0" borderId="0" xfId="0" applyNumberFormat="1" applyFont="1" applyAlignment="1">
      <alignment horizontal="right" vertical="center" wrapText="1"/>
    </xf>
    <xf numFmtId="4" fontId="8" fillId="0" borderId="0" xfId="0" applyNumberFormat="1" applyFont="1"/>
    <xf numFmtId="4" fontId="8" fillId="0" borderId="0" xfId="0" applyNumberFormat="1" applyFont="1" applyAlignment="1">
      <alignment horizontal="left" vertical="center"/>
    </xf>
    <xf numFmtId="4" fontId="8" fillId="0" borderId="0" xfId="0" applyNumberFormat="1" applyFont="1" applyAlignment="1">
      <alignment horizontal="right" vertical="center"/>
    </xf>
    <xf numFmtId="4" fontId="9" fillId="0" borderId="0" xfId="0" applyNumberFormat="1" applyFont="1" applyAlignment="1">
      <alignment horizontal="right" vertical="center"/>
    </xf>
    <xf numFmtId="4" fontId="10" fillId="0" borderId="0" xfId="0" applyNumberFormat="1" applyFont="1" applyAlignment="1">
      <alignment horizontal="left" vertical="center"/>
    </xf>
    <xf numFmtId="4" fontId="10" fillId="0" borderId="0" xfId="0" applyNumberFormat="1" applyFont="1" applyAlignment="1">
      <alignment horizontal="right" vertical="center"/>
    </xf>
    <xf numFmtId="4" fontId="8" fillId="0" borderId="0" xfId="0" applyNumberFormat="1" applyFont="1" applyAlignment="1">
      <alignment horizontal="left" vertical="center" wrapText="1"/>
    </xf>
    <xf numFmtId="4" fontId="10" fillId="0" borderId="0" xfId="0" applyNumberFormat="1" applyFont="1" applyAlignment="1">
      <alignment horizontal="right"/>
    </xf>
    <xf numFmtId="4" fontId="8" fillId="0" borderId="0" xfId="0" applyNumberFormat="1" applyFont="1" applyAlignment="1"/>
    <xf numFmtId="0" fontId="10" fillId="0" borderId="0" xfId="0" applyFont="1"/>
    <xf numFmtId="4" fontId="10" fillId="0" borderId="0" xfId="0" applyNumberFormat="1" applyFont="1"/>
    <xf numFmtId="0" fontId="10" fillId="0" borderId="6" xfId="0" applyFont="1" applyBorder="1"/>
    <xf numFmtId="4" fontId="10" fillId="0" borderId="6" xfId="0" applyNumberFormat="1" applyFont="1" applyBorder="1"/>
    <xf numFmtId="0" fontId="8" fillId="0" borderId="6" xfId="0" applyFont="1" applyBorder="1"/>
    <xf numFmtId="14" fontId="3" fillId="3" borderId="1" xfId="1" applyNumberFormat="1" applyFont="1" applyFill="1" applyBorder="1"/>
    <xf numFmtId="0" fontId="3" fillId="8" borderId="1" xfId="0" applyFont="1" applyFill="1" applyBorder="1"/>
    <xf numFmtId="0" fontId="2" fillId="9" borderId="1" xfId="0" applyFont="1" applyFill="1" applyBorder="1"/>
    <xf numFmtId="0" fontId="3" fillId="9" borderId="1" xfId="0" applyFont="1" applyFill="1" applyBorder="1"/>
    <xf numFmtId="164" fontId="5" fillId="9" borderId="1" xfId="1" applyNumberFormat="1" applyFont="1" applyFill="1" applyBorder="1"/>
    <xf numFmtId="14" fontId="3" fillId="9" borderId="1" xfId="0" applyNumberFormat="1" applyFont="1" applyFill="1" applyBorder="1"/>
    <xf numFmtId="0" fontId="2" fillId="8" borderId="1" xfId="0" applyFont="1" applyFill="1" applyBorder="1"/>
    <xf numFmtId="164" fontId="5" fillId="8" borderId="1" xfId="1" applyNumberFormat="1" applyFont="1" applyFill="1" applyBorder="1"/>
    <xf numFmtId="14" fontId="3" fillId="8" borderId="1" xfId="0" applyNumberFormat="1" applyFont="1" applyFill="1" applyBorder="1"/>
    <xf numFmtId="0" fontId="3" fillId="8" borderId="1" xfId="1" applyFont="1" applyFill="1" applyBorder="1"/>
    <xf numFmtId="0" fontId="3" fillId="8" borderId="7" xfId="0" applyFont="1" applyFill="1" applyBorder="1"/>
    <xf numFmtId="4" fontId="3" fillId="0" borderId="0" xfId="0" applyNumberFormat="1" applyFont="1" applyFill="1" applyBorder="1"/>
    <xf numFmtId="4" fontId="2" fillId="0" borderId="0" xfId="0" applyNumberFormat="1" applyFont="1" applyBorder="1"/>
    <xf numFmtId="0" fontId="2" fillId="0" borderId="6" xfId="0" applyFont="1" applyFill="1" applyBorder="1"/>
    <xf numFmtId="0" fontId="8" fillId="0" borderId="0" xfId="0" applyFont="1" applyBorder="1"/>
    <xf numFmtId="14" fontId="8" fillId="0" borderId="0" xfId="0" applyNumberFormat="1" applyFont="1" applyAlignment="1">
      <alignment horizontal="left" vertical="center"/>
    </xf>
    <xf numFmtId="14" fontId="8" fillId="0" borderId="0" xfId="0" applyNumberFormat="1" applyFont="1" applyAlignment="1"/>
    <xf numFmtId="0" fontId="10" fillId="0" borderId="2" xfId="0" applyFont="1" applyBorder="1"/>
    <xf numFmtId="4" fontId="10" fillId="0" borderId="2" xfId="0" applyNumberFormat="1" applyFont="1" applyBorder="1"/>
    <xf numFmtId="0" fontId="8" fillId="0" borderId="0" xfId="0" applyFont="1" applyFill="1" applyBorder="1"/>
    <xf numFmtId="4" fontId="8" fillId="0" borderId="0" xfId="0" applyNumberFormat="1" applyFont="1" applyBorder="1"/>
    <xf numFmtId="0" fontId="11" fillId="0" borderId="0" xfId="0" applyFont="1"/>
    <xf numFmtId="4" fontId="3" fillId="0" borderId="6" xfId="0" applyNumberFormat="1" applyFont="1" applyBorder="1"/>
    <xf numFmtId="3" fontId="3" fillId="0" borderId="0" xfId="0" applyNumberFormat="1" applyFont="1"/>
    <xf numFmtId="0" fontId="3" fillId="2" borderId="1" xfId="0" applyFont="1" applyFill="1" applyBorder="1" applyAlignment="1">
      <alignment horizontal="right"/>
    </xf>
    <xf numFmtId="0" fontId="3" fillId="8" borderId="1" xfId="0" applyFont="1" applyFill="1" applyBorder="1" applyAlignment="1">
      <alignment horizontal="right"/>
    </xf>
    <xf numFmtId="0" fontId="3" fillId="3" borderId="1" xfId="1" applyFont="1" applyFill="1" applyBorder="1" applyAlignment="1">
      <alignment horizontal="right"/>
    </xf>
    <xf numFmtId="0" fontId="3" fillId="9" borderId="1" xfId="0" applyFont="1" applyFill="1" applyBorder="1" applyAlignment="1">
      <alignment horizontal="right"/>
    </xf>
    <xf numFmtId="0" fontId="3" fillId="2" borderId="0" xfId="0" applyFont="1" applyFill="1" applyAlignment="1">
      <alignment horizontal="right"/>
    </xf>
    <xf numFmtId="0" fontId="3" fillId="0" borderId="4" xfId="0" applyFont="1" applyBorder="1"/>
    <xf numFmtId="4" fontId="3" fillId="0" borderId="4" xfId="0" applyNumberFormat="1" applyFont="1" applyBorder="1"/>
    <xf numFmtId="14" fontId="3" fillId="0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2" fontId="3" fillId="4" borderId="0" xfId="0" applyNumberFormat="1" applyFont="1" applyFill="1" applyAlignment="1">
      <alignment horizontal="center"/>
    </xf>
    <xf numFmtId="14" fontId="3" fillId="13" borderId="0" xfId="0" applyNumberFormat="1" applyFont="1" applyFill="1"/>
    <xf numFmtId="0" fontId="3" fillId="13" borderId="0" xfId="0" applyFont="1" applyFill="1" applyAlignment="1">
      <alignment horizontal="center" vertical="center" wrapText="1"/>
    </xf>
    <xf numFmtId="0" fontId="3" fillId="13" borderId="0" xfId="0" applyFont="1" applyFill="1"/>
    <xf numFmtId="0" fontId="2" fillId="13" borderId="0" xfId="0" applyFont="1" applyFill="1" applyAlignment="1">
      <alignment horizontal="center"/>
    </xf>
    <xf numFmtId="0" fontId="3" fillId="2" borderId="8" xfId="0" applyFont="1" applyFill="1" applyBorder="1"/>
    <xf numFmtId="4" fontId="3" fillId="2" borderId="8" xfId="0" applyNumberFormat="1" applyFont="1" applyFill="1" applyBorder="1" applyAlignment="1">
      <alignment horizontal="right"/>
    </xf>
    <xf numFmtId="4" fontId="5" fillId="2" borderId="8" xfId="0" applyNumberFormat="1" applyFont="1" applyFill="1" applyBorder="1" applyAlignment="1">
      <alignment horizontal="right"/>
    </xf>
    <xf numFmtId="4" fontId="7" fillId="2" borderId="8" xfId="0" applyNumberFormat="1" applyFont="1" applyFill="1" applyBorder="1" applyAlignment="1">
      <alignment horizontal="right"/>
    </xf>
    <xf numFmtId="4" fontId="5" fillId="8" borderId="8" xfId="0" applyNumberFormat="1" applyFont="1" applyFill="1" applyBorder="1" applyAlignment="1">
      <alignment horizontal="right"/>
    </xf>
    <xf numFmtId="2" fontId="3" fillId="8" borderId="8" xfId="0" applyNumberFormat="1" applyFont="1" applyFill="1" applyBorder="1"/>
    <xf numFmtId="4" fontId="7" fillId="8" borderId="8" xfId="0" applyNumberFormat="1" applyFont="1" applyFill="1" applyBorder="1" applyAlignment="1">
      <alignment horizontal="right"/>
    </xf>
    <xf numFmtId="164" fontId="3" fillId="3" borderId="8" xfId="0" applyNumberFormat="1" applyFont="1" applyFill="1" applyBorder="1" applyAlignment="1">
      <alignment vertical="top"/>
    </xf>
    <xf numFmtId="0" fontId="3" fillId="3" borderId="8" xfId="1" applyFont="1" applyFill="1" applyBorder="1"/>
    <xf numFmtId="0" fontId="2" fillId="3" borderId="8" xfId="1" applyFont="1" applyFill="1" applyBorder="1"/>
    <xf numFmtId="4" fontId="5" fillId="9" borderId="8" xfId="0" applyNumberFormat="1" applyFont="1" applyFill="1" applyBorder="1" applyAlignment="1">
      <alignment horizontal="right"/>
    </xf>
    <xf numFmtId="4" fontId="7" fillId="9" borderId="8" xfId="0" applyNumberFormat="1" applyFont="1" applyFill="1" applyBorder="1" applyAlignment="1">
      <alignment horizontal="right"/>
    </xf>
    <xf numFmtId="0" fontId="12" fillId="10" borderId="1" xfId="0" applyFont="1" applyFill="1" applyBorder="1" applyAlignment="1">
      <alignment vertical="center"/>
    </xf>
    <xf numFmtId="0" fontId="12" fillId="10" borderId="1" xfId="0" applyFont="1" applyFill="1" applyBorder="1" applyAlignment="1">
      <alignment vertical="center" wrapText="1"/>
    </xf>
    <xf numFmtId="0" fontId="12" fillId="11" borderId="1" xfId="0" applyFont="1" applyFill="1" applyBorder="1" applyAlignment="1">
      <alignment vertical="center"/>
    </xf>
    <xf numFmtId="0" fontId="12" fillId="11" borderId="1" xfId="0" applyFont="1" applyFill="1" applyBorder="1" applyAlignment="1">
      <alignment vertical="center" wrapText="1"/>
    </xf>
    <xf numFmtId="0" fontId="13" fillId="11" borderId="1" xfId="0" applyFont="1" applyFill="1" applyBorder="1" applyAlignment="1">
      <alignment vertical="center"/>
    </xf>
    <xf numFmtId="0" fontId="13" fillId="11" borderId="1" xfId="0" applyFont="1" applyFill="1" applyBorder="1" applyAlignment="1">
      <alignment vertical="center" wrapText="1"/>
    </xf>
    <xf numFmtId="14" fontId="13" fillId="11" borderId="1" xfId="0" applyNumberFormat="1" applyFont="1" applyFill="1" applyBorder="1" applyAlignment="1">
      <alignment vertical="center" wrapText="1"/>
    </xf>
    <xf numFmtId="0" fontId="12" fillId="3" borderId="1" xfId="0" applyFont="1" applyFill="1" applyBorder="1" applyAlignment="1">
      <alignment vertical="center"/>
    </xf>
    <xf numFmtId="0" fontId="12" fillId="3" borderId="1" xfId="0" applyFont="1" applyFill="1" applyBorder="1" applyAlignment="1">
      <alignment vertical="center" wrapText="1"/>
    </xf>
    <xf numFmtId="0" fontId="13" fillId="3" borderId="1" xfId="0" applyFont="1" applyFill="1" applyBorder="1" applyAlignment="1">
      <alignment vertical="center"/>
    </xf>
    <xf numFmtId="0" fontId="13" fillId="3" borderId="1" xfId="0" applyFont="1" applyFill="1" applyBorder="1" applyAlignment="1">
      <alignment vertical="center" wrapText="1"/>
    </xf>
    <xf numFmtId="0" fontId="12" fillId="12" borderId="1" xfId="0" applyFont="1" applyFill="1" applyBorder="1" applyAlignment="1">
      <alignment vertical="center"/>
    </xf>
    <xf numFmtId="0" fontId="12" fillId="12" borderId="1" xfId="0" applyFont="1" applyFill="1" applyBorder="1" applyAlignment="1">
      <alignment vertical="center" wrapText="1"/>
    </xf>
    <xf numFmtId="0" fontId="13" fillId="12" borderId="1" xfId="0" applyFont="1" applyFill="1" applyBorder="1" applyAlignment="1">
      <alignment vertical="center"/>
    </xf>
    <xf numFmtId="0" fontId="13" fillId="12" borderId="1" xfId="0" applyFont="1" applyFill="1" applyBorder="1" applyAlignment="1">
      <alignment vertical="center" wrapText="1"/>
    </xf>
    <xf numFmtId="3" fontId="13" fillId="10" borderId="1" xfId="0" applyNumberFormat="1" applyFont="1" applyFill="1" applyBorder="1" applyAlignment="1">
      <alignment vertical="center" wrapText="1"/>
    </xf>
    <xf numFmtId="3" fontId="12" fillId="10" borderId="1" xfId="0" applyNumberFormat="1" applyFont="1" applyFill="1" applyBorder="1" applyAlignment="1">
      <alignment vertical="center" wrapText="1"/>
    </xf>
    <xf numFmtId="14" fontId="3" fillId="0" borderId="0" xfId="0" applyNumberFormat="1" applyFont="1" applyAlignment="1">
      <alignment wrapText="1"/>
    </xf>
    <xf numFmtId="4" fontId="3" fillId="0" borderId="0" xfId="0" applyNumberFormat="1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3" fillId="14" borderId="0" xfId="0" applyNumberFormat="1" applyFont="1" applyFill="1" applyAlignment="1">
      <alignment horizontal="center"/>
    </xf>
    <xf numFmtId="4" fontId="3" fillId="13" borderId="0" xfId="0" applyNumberFormat="1" applyFont="1" applyFill="1" applyAlignment="1">
      <alignment horizontal="center"/>
    </xf>
    <xf numFmtId="4" fontId="2" fillId="4" borderId="0" xfId="0" applyNumberFormat="1" applyFont="1" applyFill="1" applyAlignment="1">
      <alignment horizontal="center"/>
    </xf>
    <xf numFmtId="14" fontId="3" fillId="0" borderId="0" xfId="0" applyNumberFormat="1" applyFont="1" applyAlignment="1">
      <alignment vertical="center"/>
    </xf>
    <xf numFmtId="4" fontId="3" fillId="0" borderId="0" xfId="0" applyNumberFormat="1" applyFont="1" applyFill="1" applyAlignment="1">
      <alignment vertical="center"/>
    </xf>
    <xf numFmtId="2" fontId="3" fillId="0" borderId="0" xfId="0" applyNumberFormat="1" applyFont="1" applyFill="1" applyAlignment="1">
      <alignment horizontal="center"/>
    </xf>
    <xf numFmtId="4" fontId="3" fillId="4" borderId="0" xfId="0" applyNumberFormat="1" applyFont="1" applyFill="1" applyAlignment="1">
      <alignment horizontal="center" vertical="center"/>
    </xf>
    <xf numFmtId="0" fontId="14" fillId="0" borderId="0" xfId="0" applyFo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4" fontId="15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14" fontId="3" fillId="0" borderId="0" xfId="0" applyNumberFormat="1" applyFont="1" applyAlignment="1">
      <alignment horizontal="left" vertical="center"/>
    </xf>
    <xf numFmtId="4" fontId="3" fillId="0" borderId="0" xfId="0" applyNumberFormat="1" applyFont="1" applyAlignment="1">
      <alignment horizontal="right" vertical="center"/>
    </xf>
    <xf numFmtId="4" fontId="16" fillId="0" borderId="0" xfId="0" applyNumberFormat="1" applyFont="1" applyAlignment="1">
      <alignment horizontal="right" vertical="center"/>
    </xf>
    <xf numFmtId="4" fontId="2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/>
    </xf>
    <xf numFmtId="2" fontId="3" fillId="4" borderId="0" xfId="0" applyNumberFormat="1" applyFont="1" applyFill="1" applyAlignment="1">
      <alignment horizontal="left"/>
    </xf>
    <xf numFmtId="0" fontId="13" fillId="12" borderId="1" xfId="0" applyFont="1" applyFill="1" applyBorder="1" applyAlignment="1">
      <alignment vertical="top"/>
    </xf>
    <xf numFmtId="0" fontId="3" fillId="7" borderId="8" xfId="0" applyFont="1" applyFill="1" applyBorder="1"/>
    <xf numFmtId="0" fontId="3" fillId="7" borderId="1" xfId="0" applyFont="1" applyFill="1" applyBorder="1" applyAlignment="1">
      <alignment horizontal="right"/>
    </xf>
    <xf numFmtId="4" fontId="3" fillId="7" borderId="8" xfId="0" applyNumberFormat="1" applyFont="1" applyFill="1" applyBorder="1" applyAlignment="1">
      <alignment horizontal="right"/>
    </xf>
    <xf numFmtId="0" fontId="3" fillId="7" borderId="0" xfId="0" applyFont="1" applyFill="1" applyAlignment="1">
      <alignment horizontal="right"/>
    </xf>
    <xf numFmtId="4" fontId="5" fillId="7" borderId="8" xfId="0" applyNumberFormat="1" applyFont="1" applyFill="1" applyBorder="1" applyAlignment="1">
      <alignment horizontal="right"/>
    </xf>
    <xf numFmtId="4" fontId="7" fillId="7" borderId="8" xfId="0" applyNumberFormat="1" applyFont="1" applyFill="1" applyBorder="1" applyAlignment="1">
      <alignment horizontal="right"/>
    </xf>
    <xf numFmtId="0" fontId="2" fillId="15" borderId="1" xfId="0" applyFont="1" applyFill="1" applyBorder="1"/>
    <xf numFmtId="0" fontId="3" fillId="15" borderId="1" xfId="0" applyFont="1" applyFill="1" applyBorder="1"/>
    <xf numFmtId="0" fontId="3" fillId="15" borderId="1" xfId="0" applyFont="1" applyFill="1" applyBorder="1" applyAlignment="1">
      <alignment horizontal="right"/>
    </xf>
    <xf numFmtId="14" fontId="3" fillId="15" borderId="1" xfId="0" applyNumberFormat="1" applyFont="1" applyFill="1" applyBorder="1"/>
    <xf numFmtId="164" fontId="5" fillId="15" borderId="1" xfId="1" applyNumberFormat="1" applyFont="1" applyFill="1" applyBorder="1"/>
    <xf numFmtId="4" fontId="5" fillId="15" borderId="8" xfId="0" applyNumberFormat="1" applyFont="1" applyFill="1" applyBorder="1" applyAlignment="1">
      <alignment horizontal="right"/>
    </xf>
    <xf numFmtId="4" fontId="7" fillId="15" borderId="8" xfId="0" applyNumberFormat="1" applyFont="1" applyFill="1" applyBorder="1" applyAlignment="1">
      <alignment horizontal="right"/>
    </xf>
    <xf numFmtId="4" fontId="3" fillId="0" borderId="0" xfId="0" applyNumberFormat="1" applyFont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0" fillId="0" borderId="6" xfId="0" applyBorder="1"/>
    <xf numFmtId="4" fontId="2" fillId="0" borderId="6" xfId="0" applyNumberFormat="1" applyFont="1" applyBorder="1" applyAlignment="1">
      <alignment horizontal="right" vertical="center"/>
    </xf>
    <xf numFmtId="0" fontId="2" fillId="0" borderId="1" xfId="0" applyFont="1" applyBorder="1"/>
    <xf numFmtId="4" fontId="3" fillId="0" borderId="1" xfId="0" applyNumberFormat="1" applyFont="1" applyBorder="1"/>
    <xf numFmtId="4" fontId="2" fillId="0" borderId="1" xfId="0" applyNumberFormat="1" applyFont="1" applyBorder="1"/>
    <xf numFmtId="0" fontId="3" fillId="0" borderId="1" xfId="0" applyFont="1" applyBorder="1"/>
    <xf numFmtId="0" fontId="2" fillId="0" borderId="1" xfId="0" applyFont="1" applyBorder="1" applyAlignment="1">
      <alignment horizontal="left" vertical="center"/>
    </xf>
    <xf numFmtId="4" fontId="2" fillId="0" borderId="1" xfId="0" applyNumberFormat="1" applyFont="1" applyBorder="1" applyAlignment="1">
      <alignment horizontal="right" vertical="center"/>
    </xf>
    <xf numFmtId="0" fontId="2" fillId="4" borderId="0" xfId="0" applyFont="1" applyFill="1"/>
  </cellXfs>
  <cellStyles count="2">
    <cellStyle name="Hyperlink" xfId="1" builtinId="8"/>
    <cellStyle name="Standard" xfId="0" builtinId="0"/>
  </cellStyles>
  <dxfs count="0"/>
  <tableStyles count="0" defaultTableStyle="TableStyleMedium2" defaultPivotStyle="PivotStyleLight16"/>
  <colors>
    <mruColors>
      <color rgb="FFBAE6A4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8"/>
  <sheetViews>
    <sheetView tabSelected="1" workbookViewId="0">
      <selection activeCell="F48" sqref="F48"/>
    </sheetView>
  </sheetViews>
  <sheetFormatPr baseColWidth="10" defaultRowHeight="14.4" x14ac:dyDescent="0.3"/>
  <cols>
    <col min="2" max="2" width="83.88671875" customWidth="1"/>
    <col min="3" max="3" width="15.109375" customWidth="1"/>
    <col min="4" max="4" width="31.109375" customWidth="1"/>
  </cols>
  <sheetData>
    <row r="1" spans="1:9" x14ac:dyDescent="0.3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9" x14ac:dyDescent="0.3">
      <c r="A2" s="2"/>
      <c r="B2" s="2"/>
      <c r="C2" s="2"/>
      <c r="D2" s="2"/>
      <c r="E2" s="2"/>
      <c r="F2" s="2"/>
      <c r="G2" s="2"/>
      <c r="H2" s="2"/>
      <c r="I2" s="2"/>
    </row>
    <row r="3" spans="1:9" x14ac:dyDescent="0.3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9</v>
      </c>
    </row>
    <row r="4" spans="1:9" x14ac:dyDescent="0.3">
      <c r="A4" s="2"/>
      <c r="B4" s="2"/>
      <c r="C4" s="2"/>
      <c r="D4" s="2"/>
      <c r="E4" s="2"/>
      <c r="F4" s="2"/>
      <c r="G4" s="2"/>
      <c r="H4" s="2"/>
      <c r="I4" s="2"/>
    </row>
    <row r="5" spans="1:9" x14ac:dyDescent="0.3">
      <c r="A5" s="3" t="s">
        <v>10</v>
      </c>
      <c r="B5" s="3" t="s">
        <v>11</v>
      </c>
      <c r="C5" s="4"/>
      <c r="D5" s="4"/>
      <c r="E5" s="4"/>
      <c r="F5" s="5"/>
      <c r="G5" s="5"/>
      <c r="H5" s="2"/>
      <c r="I5" s="2"/>
    </row>
    <row r="6" spans="1:9" x14ac:dyDescent="0.3">
      <c r="A6" s="4" t="s">
        <v>12</v>
      </c>
      <c r="B6" s="6" t="s">
        <v>13</v>
      </c>
      <c r="C6" s="4" t="s">
        <v>14</v>
      </c>
      <c r="D6" s="7" t="s">
        <v>15</v>
      </c>
      <c r="E6" s="8">
        <v>3160</v>
      </c>
      <c r="F6" s="5">
        <v>2000</v>
      </c>
      <c r="G6" s="5">
        <v>2000</v>
      </c>
      <c r="H6" s="9">
        <v>43100</v>
      </c>
      <c r="I6" s="10">
        <v>43046</v>
      </c>
    </row>
    <row r="7" spans="1:9" x14ac:dyDescent="0.3">
      <c r="A7" s="4"/>
      <c r="B7" s="11"/>
      <c r="C7" s="4"/>
      <c r="D7" s="12"/>
      <c r="E7" s="13">
        <f>SUM(E6)</f>
        <v>3160</v>
      </c>
      <c r="F7" s="14">
        <f>SUM(F6)</f>
        <v>2000</v>
      </c>
      <c r="G7" s="14">
        <f>SUM(G6)</f>
        <v>2000</v>
      </c>
      <c r="H7" s="2"/>
      <c r="I7" s="10"/>
    </row>
    <row r="8" spans="1:9" x14ac:dyDescent="0.3">
      <c r="A8" s="3" t="s">
        <v>10</v>
      </c>
      <c r="B8" s="3" t="s">
        <v>16</v>
      </c>
      <c r="C8" s="4"/>
      <c r="D8" s="12"/>
      <c r="E8" s="13"/>
      <c r="F8" s="5"/>
      <c r="G8" s="5"/>
      <c r="H8" s="2"/>
      <c r="I8" s="10"/>
    </row>
    <row r="9" spans="1:9" x14ac:dyDescent="0.3">
      <c r="A9" s="4" t="s">
        <v>17</v>
      </c>
      <c r="B9" s="6" t="s">
        <v>18</v>
      </c>
      <c r="C9" s="4" t="s">
        <v>19</v>
      </c>
      <c r="D9" s="7" t="s">
        <v>20</v>
      </c>
      <c r="E9" s="15">
        <v>550</v>
      </c>
      <c r="F9" s="5">
        <v>550</v>
      </c>
      <c r="G9" s="5">
        <v>271.64</v>
      </c>
      <c r="H9" s="10">
        <v>43052</v>
      </c>
      <c r="I9" s="10">
        <v>43046</v>
      </c>
    </row>
    <row r="10" spans="1:9" x14ac:dyDescent="0.3">
      <c r="A10" s="4" t="s">
        <v>21</v>
      </c>
      <c r="B10" s="6" t="s">
        <v>22</v>
      </c>
      <c r="C10" s="4" t="s">
        <v>23</v>
      </c>
      <c r="D10" s="7" t="s">
        <v>24</v>
      </c>
      <c r="E10" s="15">
        <v>253</v>
      </c>
      <c r="F10" s="5">
        <v>253</v>
      </c>
      <c r="G10" s="5">
        <v>253</v>
      </c>
      <c r="H10" s="10">
        <v>43052</v>
      </c>
      <c r="I10" s="10">
        <v>43046</v>
      </c>
    </row>
    <row r="11" spans="1:9" x14ac:dyDescent="0.3">
      <c r="A11" s="4" t="s">
        <v>25</v>
      </c>
      <c r="B11" s="6" t="s">
        <v>26</v>
      </c>
      <c r="C11" s="4" t="s">
        <v>27</v>
      </c>
      <c r="D11" s="7" t="s">
        <v>28</v>
      </c>
      <c r="E11" s="15">
        <v>615.84</v>
      </c>
      <c r="F11" s="5">
        <v>600</v>
      </c>
      <c r="G11" s="5">
        <v>600</v>
      </c>
      <c r="H11" s="10">
        <v>43052</v>
      </c>
      <c r="I11" s="10">
        <v>43046</v>
      </c>
    </row>
    <row r="12" spans="1:9" x14ac:dyDescent="0.3">
      <c r="A12" s="4" t="s">
        <v>29</v>
      </c>
      <c r="B12" s="6" t="s">
        <v>30</v>
      </c>
      <c r="C12" s="4" t="s">
        <v>31</v>
      </c>
      <c r="D12" s="7" t="s">
        <v>32</v>
      </c>
      <c r="E12" s="15">
        <v>690</v>
      </c>
      <c r="F12" s="5">
        <v>0</v>
      </c>
      <c r="G12" s="5">
        <v>0</v>
      </c>
      <c r="H12" s="2">
        <v>0</v>
      </c>
      <c r="I12" s="10">
        <v>43046</v>
      </c>
    </row>
    <row r="13" spans="1:9" x14ac:dyDescent="0.3">
      <c r="A13" s="4" t="s">
        <v>33</v>
      </c>
      <c r="B13" s="6" t="s">
        <v>34</v>
      </c>
      <c r="C13" s="4" t="s">
        <v>35</v>
      </c>
      <c r="D13" s="7" t="s">
        <v>36</v>
      </c>
      <c r="E13" s="15">
        <v>427</v>
      </c>
      <c r="F13" s="5">
        <v>427</v>
      </c>
      <c r="G13" s="5">
        <v>427</v>
      </c>
      <c r="H13" s="10">
        <v>43052</v>
      </c>
      <c r="I13" s="10">
        <v>43046</v>
      </c>
    </row>
    <row r="14" spans="1:9" x14ac:dyDescent="0.3">
      <c r="A14" s="4" t="s">
        <v>37</v>
      </c>
      <c r="B14" s="6" t="s">
        <v>38</v>
      </c>
      <c r="C14" s="4" t="s">
        <v>39</v>
      </c>
      <c r="D14" s="7" t="s">
        <v>40</v>
      </c>
      <c r="E14" s="15">
        <v>2000</v>
      </c>
      <c r="F14" s="5">
        <v>1250</v>
      </c>
      <c r="G14" s="5">
        <v>1250</v>
      </c>
      <c r="H14" s="10">
        <v>43052</v>
      </c>
      <c r="I14" s="10">
        <v>43046</v>
      </c>
    </row>
    <row r="15" spans="1:9" x14ac:dyDescent="0.3">
      <c r="A15" s="4" t="s">
        <v>41</v>
      </c>
      <c r="B15" s="6" t="s">
        <v>42</v>
      </c>
      <c r="C15" s="4" t="s">
        <v>43</v>
      </c>
      <c r="D15" s="7" t="s">
        <v>44</v>
      </c>
      <c r="E15" s="15">
        <v>570</v>
      </c>
      <c r="F15" s="5">
        <v>570</v>
      </c>
      <c r="G15" s="5">
        <v>570</v>
      </c>
      <c r="H15" s="10">
        <v>43052</v>
      </c>
      <c r="I15" s="10">
        <v>43046</v>
      </c>
    </row>
    <row r="16" spans="1:9" x14ac:dyDescent="0.3">
      <c r="A16" s="4" t="s">
        <v>45</v>
      </c>
      <c r="B16" s="6" t="s">
        <v>46</v>
      </c>
      <c r="C16" s="4" t="s">
        <v>35</v>
      </c>
      <c r="D16" s="7" t="s">
        <v>47</v>
      </c>
      <c r="E16" s="15">
        <v>525</v>
      </c>
      <c r="F16" s="5">
        <v>525</v>
      </c>
      <c r="G16" s="5">
        <v>543.65</v>
      </c>
      <c r="H16" s="10">
        <v>43081</v>
      </c>
      <c r="I16" s="10">
        <v>43046</v>
      </c>
    </row>
    <row r="17" spans="1:9" x14ac:dyDescent="0.3">
      <c r="A17" s="4" t="s">
        <v>48</v>
      </c>
      <c r="B17" s="6" t="s">
        <v>49</v>
      </c>
      <c r="C17" s="4" t="s">
        <v>50</v>
      </c>
      <c r="D17" s="7" t="s">
        <v>51</v>
      </c>
      <c r="E17" s="15">
        <v>1094.8699999999999</v>
      </c>
      <c r="F17" s="5">
        <v>794</v>
      </c>
      <c r="G17" s="5">
        <v>794</v>
      </c>
      <c r="H17" s="10">
        <v>43059</v>
      </c>
      <c r="I17" s="10">
        <v>43046</v>
      </c>
    </row>
    <row r="18" spans="1:9" x14ac:dyDescent="0.3">
      <c r="A18" s="4" t="s">
        <v>52</v>
      </c>
      <c r="B18" s="6" t="s">
        <v>53</v>
      </c>
      <c r="C18" s="4" t="s">
        <v>54</v>
      </c>
      <c r="D18" s="7" t="s">
        <v>55</v>
      </c>
      <c r="E18" s="15">
        <v>553.52</v>
      </c>
      <c r="F18" s="5">
        <v>553.52</v>
      </c>
      <c r="G18" s="5">
        <v>553.52</v>
      </c>
      <c r="H18" s="10">
        <v>43090</v>
      </c>
      <c r="I18" s="10">
        <v>43046</v>
      </c>
    </row>
    <row r="19" spans="1:9" x14ac:dyDescent="0.3">
      <c r="A19" s="4" t="s">
        <v>56</v>
      </c>
      <c r="B19" s="6" t="s">
        <v>57</v>
      </c>
      <c r="C19" s="4" t="s">
        <v>58</v>
      </c>
      <c r="D19" s="7" t="s">
        <v>59</v>
      </c>
      <c r="E19" s="15">
        <v>1526</v>
      </c>
      <c r="F19" s="5">
        <v>1250</v>
      </c>
      <c r="G19" s="5">
        <v>1250</v>
      </c>
      <c r="H19" s="10">
        <v>43059</v>
      </c>
      <c r="I19" s="10">
        <v>43046</v>
      </c>
    </row>
    <row r="20" spans="1:9" x14ac:dyDescent="0.3">
      <c r="A20" s="4"/>
      <c r="B20" s="6"/>
      <c r="C20" s="4"/>
      <c r="D20" s="7"/>
      <c r="E20" s="13">
        <f>SUM(E9:E19)</f>
        <v>8805.23</v>
      </c>
      <c r="F20" s="14">
        <f>SUM(F9:F19)</f>
        <v>6772.52</v>
      </c>
      <c r="G20" s="14">
        <f>SUM(G9:G19)</f>
        <v>6512.8099999999995</v>
      </c>
      <c r="H20" s="2"/>
      <c r="I20" s="2"/>
    </row>
    <row r="21" spans="1:9" x14ac:dyDescent="0.3">
      <c r="A21" s="16" t="s">
        <v>60</v>
      </c>
      <c r="B21" s="16" t="s">
        <v>11</v>
      </c>
      <c r="C21" s="17"/>
      <c r="D21" s="17"/>
      <c r="E21" s="17"/>
      <c r="F21" s="5"/>
      <c r="G21" s="5"/>
      <c r="H21" s="2"/>
      <c r="I21" s="2"/>
    </row>
    <row r="22" spans="1:9" x14ac:dyDescent="0.3">
      <c r="A22" s="18" t="s">
        <v>61</v>
      </c>
      <c r="B22" s="18" t="s">
        <v>62</v>
      </c>
      <c r="C22" s="18" t="s">
        <v>14</v>
      </c>
      <c r="D22" s="18" t="s">
        <v>63</v>
      </c>
      <c r="E22" s="18">
        <v>1000</v>
      </c>
      <c r="F22" s="5">
        <v>1000</v>
      </c>
      <c r="G22" s="32" t="s">
        <v>64</v>
      </c>
      <c r="H22" s="2"/>
      <c r="I22" s="10">
        <v>43046</v>
      </c>
    </row>
    <row r="23" spans="1:9" x14ac:dyDescent="0.3">
      <c r="A23" s="18" t="s">
        <v>65</v>
      </c>
      <c r="B23" s="18" t="s">
        <v>66</v>
      </c>
      <c r="C23" s="18" t="s">
        <v>14</v>
      </c>
      <c r="D23" s="18" t="s">
        <v>67</v>
      </c>
      <c r="E23" s="18">
        <v>1377.5</v>
      </c>
      <c r="F23" s="5">
        <v>1377.5</v>
      </c>
      <c r="G23" s="32">
        <v>1317.95</v>
      </c>
      <c r="H23" s="10">
        <v>43201</v>
      </c>
      <c r="I23" s="10">
        <v>43046</v>
      </c>
    </row>
    <row r="24" spans="1:9" x14ac:dyDescent="0.3">
      <c r="A24" s="19" t="s">
        <v>68</v>
      </c>
      <c r="B24" s="18" t="s">
        <v>69</v>
      </c>
      <c r="C24" s="19" t="s">
        <v>14</v>
      </c>
      <c r="D24" s="20" t="s">
        <v>70</v>
      </c>
      <c r="E24" s="21">
        <v>2000</v>
      </c>
      <c r="F24" s="5">
        <v>2000</v>
      </c>
      <c r="G24" s="32">
        <v>2000</v>
      </c>
      <c r="H24" s="10">
        <v>43256</v>
      </c>
      <c r="I24" s="10">
        <v>43046</v>
      </c>
    </row>
    <row r="25" spans="1:9" x14ac:dyDescent="0.3">
      <c r="A25" s="22" t="s">
        <v>71</v>
      </c>
      <c r="B25" s="18" t="s">
        <v>72</v>
      </c>
      <c r="C25" s="19" t="s">
        <v>14</v>
      </c>
      <c r="D25" s="20" t="s">
        <v>73</v>
      </c>
      <c r="E25" s="23">
        <v>2000</v>
      </c>
      <c r="F25" s="32">
        <v>2000</v>
      </c>
      <c r="G25" s="32" t="s">
        <v>64</v>
      </c>
      <c r="H25" s="2"/>
      <c r="I25" s="10">
        <v>43046</v>
      </c>
    </row>
    <row r="26" spans="1:9" x14ac:dyDescent="0.3">
      <c r="A26" s="19"/>
      <c r="B26" s="18"/>
      <c r="C26" s="19"/>
      <c r="D26" s="20"/>
      <c r="E26" s="24">
        <f>SUM(E22:E25)</f>
        <v>6377.5</v>
      </c>
      <c r="F26" s="14">
        <f>F22+F23+F24+F25</f>
        <v>6377.5</v>
      </c>
      <c r="G26" s="45"/>
      <c r="H26" s="2"/>
      <c r="I26" s="2"/>
    </row>
    <row r="27" spans="1:9" x14ac:dyDescent="0.3">
      <c r="A27" s="25" t="s">
        <v>75</v>
      </c>
      <c r="B27" s="25" t="s">
        <v>11</v>
      </c>
      <c r="C27" s="26"/>
      <c r="D27" s="26"/>
      <c r="E27" s="26"/>
      <c r="F27" s="5"/>
      <c r="G27" s="5"/>
      <c r="H27" s="2"/>
      <c r="I27" s="2"/>
    </row>
    <row r="28" spans="1:9" ht="16.2" customHeight="1" x14ac:dyDescent="0.3">
      <c r="A28" s="27" t="s">
        <v>76</v>
      </c>
      <c r="B28" s="27" t="s">
        <v>77</v>
      </c>
      <c r="C28" s="27" t="s">
        <v>78</v>
      </c>
      <c r="D28" s="27" t="s">
        <v>79</v>
      </c>
      <c r="E28" s="101">
        <v>2000</v>
      </c>
      <c r="F28" s="196">
        <v>2000</v>
      </c>
      <c r="G28" s="196">
        <v>2000</v>
      </c>
      <c r="H28" s="195">
        <v>43419</v>
      </c>
      <c r="I28" s="10">
        <v>43046</v>
      </c>
    </row>
    <row r="29" spans="1:9" x14ac:dyDescent="0.3">
      <c r="A29" s="26"/>
      <c r="B29" s="27"/>
      <c r="C29" s="26"/>
      <c r="D29" s="26"/>
      <c r="E29" s="28">
        <f>SUM(E28)</f>
        <v>2000</v>
      </c>
      <c r="F29" s="14">
        <f>SUM(F28)</f>
        <v>2000</v>
      </c>
      <c r="G29" s="45">
        <f>G23+G24</f>
        <v>3317.95</v>
      </c>
      <c r="H29" s="2"/>
      <c r="I29" s="2"/>
    </row>
    <row r="30" spans="1:9" x14ac:dyDescent="0.3">
      <c r="A30" s="29"/>
      <c r="B30" s="30"/>
      <c r="C30" s="29"/>
      <c r="D30" s="29"/>
      <c r="E30" s="31"/>
      <c r="F30" s="32"/>
      <c r="G30" s="5"/>
      <c r="H30" s="2"/>
      <c r="I30" s="2"/>
    </row>
    <row r="31" spans="1:9" x14ac:dyDescent="0.3">
      <c r="A31" s="29"/>
      <c r="B31" s="29"/>
      <c r="C31" s="29"/>
      <c r="D31" s="33" t="s">
        <v>80</v>
      </c>
      <c r="E31" s="31">
        <f>E7+E20+E26+E29</f>
        <v>20342.73</v>
      </c>
      <c r="F31" s="14">
        <f>F7+F20+F26+F29</f>
        <v>17150.02</v>
      </c>
      <c r="G31" s="14">
        <f>G7+G20+G29</f>
        <v>11830.759999999998</v>
      </c>
      <c r="H31" s="1" t="s">
        <v>81</v>
      </c>
      <c r="I31" s="2"/>
    </row>
    <row r="32" spans="1:9" x14ac:dyDescent="0.3">
      <c r="A32" s="2"/>
      <c r="B32" s="2"/>
      <c r="C32" s="2"/>
      <c r="D32" s="2"/>
      <c r="E32" s="2"/>
      <c r="F32" s="5"/>
      <c r="G32" s="45">
        <v>0</v>
      </c>
      <c r="H32" s="1" t="s">
        <v>74</v>
      </c>
      <c r="I32" s="2"/>
    </row>
    <row r="33" spans="1:9" x14ac:dyDescent="0.3">
      <c r="A33" s="2"/>
      <c r="B33" s="2"/>
      <c r="C33" s="2"/>
      <c r="D33" s="34" t="s">
        <v>82</v>
      </c>
      <c r="E33" s="35"/>
      <c r="F33" s="2"/>
      <c r="G33" s="14"/>
      <c r="H33" s="1"/>
      <c r="I33" s="2"/>
    </row>
    <row r="34" spans="1:9" x14ac:dyDescent="0.3">
      <c r="A34" s="2"/>
      <c r="B34" s="2"/>
      <c r="C34" s="2"/>
      <c r="D34" s="36" t="s">
        <v>83</v>
      </c>
      <c r="E34" s="37">
        <f>E7+E20</f>
        <v>11965.23</v>
      </c>
      <c r="F34" s="2"/>
      <c r="G34" s="2"/>
      <c r="H34" s="2"/>
      <c r="I34" s="2"/>
    </row>
    <row r="35" spans="1:9" x14ac:dyDescent="0.3">
      <c r="A35" s="2"/>
      <c r="B35" s="2"/>
      <c r="C35" s="2"/>
      <c r="D35" s="38" t="s">
        <v>84</v>
      </c>
      <c r="E35" s="39">
        <f>E26</f>
        <v>6377.5</v>
      </c>
      <c r="F35" s="2"/>
      <c r="G35" s="2"/>
      <c r="H35" s="2"/>
      <c r="I35" s="2"/>
    </row>
    <row r="36" spans="1:9" ht="15" thickBot="1" x14ac:dyDescent="0.35">
      <c r="A36" s="2"/>
      <c r="B36" s="2"/>
      <c r="C36" s="2"/>
      <c r="D36" s="40" t="s">
        <v>85</v>
      </c>
      <c r="E36" s="41">
        <f>E29</f>
        <v>2000</v>
      </c>
      <c r="F36" s="42">
        <f>E35+E36</f>
        <v>8377.5</v>
      </c>
      <c r="G36" s="43">
        <v>2018</v>
      </c>
      <c r="H36" s="2"/>
      <c r="I36" s="2"/>
    </row>
    <row r="37" spans="1:9" x14ac:dyDescent="0.3">
      <c r="A37" s="2"/>
      <c r="B37" s="2"/>
      <c r="C37" s="5"/>
      <c r="D37" s="44" t="s">
        <v>86</v>
      </c>
      <c r="E37" s="45">
        <f>SUM(E34:E36)</f>
        <v>20342.73</v>
      </c>
      <c r="F37" s="2"/>
      <c r="G37" s="2"/>
      <c r="H37" s="2"/>
      <c r="I37" s="2"/>
    </row>
    <row r="38" spans="1:9" x14ac:dyDescent="0.3">
      <c r="A38" s="2"/>
      <c r="B38" s="2"/>
      <c r="C38" s="5"/>
      <c r="D38" s="44"/>
      <c r="E38" s="45"/>
      <c r="F38" s="2"/>
      <c r="G38" s="2"/>
      <c r="H38" s="2"/>
      <c r="I38" s="2"/>
    </row>
    <row r="39" spans="1:9" x14ac:dyDescent="0.3">
      <c r="A39" s="2"/>
      <c r="B39" s="2"/>
      <c r="C39" s="5"/>
      <c r="D39" s="44" t="s">
        <v>88</v>
      </c>
      <c r="E39" s="14">
        <f>G32</f>
        <v>0</v>
      </c>
      <c r="F39" s="2"/>
      <c r="G39" s="2"/>
      <c r="H39" s="2"/>
      <c r="I39" s="2"/>
    </row>
    <row r="40" spans="1:9" x14ac:dyDescent="0.3">
      <c r="A40" s="2"/>
      <c r="B40" s="2"/>
      <c r="C40" s="5"/>
      <c r="D40" s="47"/>
      <c r="E40" s="47"/>
      <c r="F40" s="2"/>
      <c r="G40" s="2"/>
      <c r="H40" s="2"/>
      <c r="I40" s="2"/>
    </row>
    <row r="41" spans="1:9" x14ac:dyDescent="0.3">
      <c r="A41" s="2"/>
      <c r="B41" s="2"/>
      <c r="C41" s="5"/>
      <c r="D41" s="1" t="s">
        <v>89</v>
      </c>
      <c r="E41" s="14">
        <f>E37+E39</f>
        <v>20342.73</v>
      </c>
      <c r="F41" s="2"/>
      <c r="G41" s="2"/>
      <c r="H41" s="2"/>
      <c r="I41" s="2"/>
    </row>
    <row r="42" spans="1:9" x14ac:dyDescent="0.3">
      <c r="A42" s="2"/>
      <c r="B42" s="2"/>
      <c r="C42" s="5"/>
      <c r="D42" s="47"/>
      <c r="E42" s="47"/>
      <c r="F42" s="2"/>
      <c r="G42" s="2"/>
      <c r="H42" s="2"/>
      <c r="I42" s="2"/>
    </row>
    <row r="43" spans="1:9" x14ac:dyDescent="0.3">
      <c r="A43" s="2"/>
      <c r="B43" s="2"/>
      <c r="C43" s="5"/>
      <c r="D43" s="1" t="s">
        <v>90</v>
      </c>
      <c r="E43" s="14">
        <v>29949.67</v>
      </c>
      <c r="F43" s="2"/>
      <c r="G43" s="2"/>
      <c r="H43" s="2"/>
      <c r="I43" s="2"/>
    </row>
    <row r="44" spans="1:9" x14ac:dyDescent="0.3">
      <c r="A44" s="2"/>
      <c r="B44" s="48"/>
      <c r="C44" s="49"/>
      <c r="D44" s="47"/>
      <c r="E44" s="47"/>
      <c r="F44" s="2"/>
      <c r="G44" s="2"/>
      <c r="H44" s="2"/>
      <c r="I44" s="2"/>
    </row>
    <row r="45" spans="1:9" x14ac:dyDescent="0.3">
      <c r="A45" s="2"/>
      <c r="B45" s="2"/>
      <c r="C45" s="2"/>
      <c r="D45" s="1" t="s">
        <v>91</v>
      </c>
      <c r="E45" s="14">
        <v>24464.17</v>
      </c>
      <c r="F45" s="2"/>
      <c r="G45" s="2"/>
      <c r="H45" s="2"/>
      <c r="I45" s="2"/>
    </row>
    <row r="46" spans="1:9" x14ac:dyDescent="0.3">
      <c r="A46" s="2"/>
      <c r="B46" s="2"/>
      <c r="C46" s="2"/>
      <c r="F46" s="2"/>
      <c r="G46" s="2"/>
      <c r="H46" s="2"/>
      <c r="I46" s="2"/>
    </row>
    <row r="47" spans="1:9" x14ac:dyDescent="0.3">
      <c r="A47" s="2"/>
      <c r="B47" s="2"/>
      <c r="C47" s="2"/>
      <c r="F47" s="5"/>
      <c r="G47" s="2"/>
      <c r="H47" s="2"/>
      <c r="I47" s="2"/>
    </row>
    <row r="48" spans="1:9" x14ac:dyDescent="0.3">
      <c r="A48" s="2"/>
      <c r="B48" s="2"/>
      <c r="C48" s="2"/>
      <c r="F48" s="2"/>
      <c r="G48" s="2"/>
      <c r="H48" s="2"/>
      <c r="I48" s="2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opLeftCell="A9" workbookViewId="0">
      <selection activeCell="E29" sqref="E29"/>
    </sheetView>
  </sheetViews>
  <sheetFormatPr baseColWidth="10" defaultRowHeight="14.4" x14ac:dyDescent="0.3"/>
  <cols>
    <col min="3" max="3" width="80.88671875" customWidth="1"/>
    <col min="5" max="5" width="33.109375" customWidth="1"/>
    <col min="10" max="10" width="13.5546875" customWidth="1"/>
  </cols>
  <sheetData>
    <row r="1" spans="1:10" x14ac:dyDescent="0.3">
      <c r="A1" s="1" t="s">
        <v>92</v>
      </c>
      <c r="B1" s="2"/>
      <c r="C1" s="2"/>
      <c r="D1" s="2"/>
      <c r="E1" s="2"/>
      <c r="F1" s="2"/>
      <c r="G1" s="2"/>
      <c r="H1" s="2"/>
      <c r="I1" s="2"/>
      <c r="J1" s="2"/>
    </row>
    <row r="2" spans="1:10" x14ac:dyDescent="0.3">
      <c r="A2" s="1" t="s">
        <v>1</v>
      </c>
      <c r="B2" s="1" t="s">
        <v>93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0" x14ac:dyDescent="0.3">
      <c r="A3" s="50" t="s">
        <v>60</v>
      </c>
      <c r="B3" s="51"/>
      <c r="C3" s="50" t="s">
        <v>11</v>
      </c>
      <c r="D3" s="52"/>
      <c r="E3" s="52"/>
      <c r="F3" s="53"/>
      <c r="G3" s="54"/>
      <c r="H3" s="55"/>
      <c r="I3" s="10"/>
      <c r="J3" s="10"/>
    </row>
    <row r="4" spans="1:10" x14ac:dyDescent="0.3">
      <c r="A4" s="52">
        <v>1</v>
      </c>
      <c r="B4" s="56">
        <v>43150</v>
      </c>
      <c r="C4" s="57" t="s">
        <v>94</v>
      </c>
      <c r="D4" s="58" t="s">
        <v>14</v>
      </c>
      <c r="E4" s="59" t="s">
        <v>95</v>
      </c>
      <c r="F4" s="53">
        <v>150</v>
      </c>
      <c r="G4" s="60">
        <v>150</v>
      </c>
      <c r="H4" s="61">
        <v>150</v>
      </c>
      <c r="I4" s="62">
        <v>43255</v>
      </c>
      <c r="J4" s="62" t="s">
        <v>96</v>
      </c>
    </row>
    <row r="5" spans="1:10" x14ac:dyDescent="0.3">
      <c r="A5" s="52">
        <v>2</v>
      </c>
      <c r="B5" s="56">
        <v>43154</v>
      </c>
      <c r="C5" s="59" t="s">
        <v>97</v>
      </c>
      <c r="D5" s="63" t="s">
        <v>14</v>
      </c>
      <c r="E5" s="59" t="s">
        <v>98</v>
      </c>
      <c r="F5" s="53">
        <v>1928.5</v>
      </c>
      <c r="G5" s="60">
        <v>1295.5999999999999</v>
      </c>
      <c r="H5" s="61">
        <v>1151.5</v>
      </c>
      <c r="I5" s="62">
        <v>43286</v>
      </c>
      <c r="J5" s="62" t="s">
        <v>96</v>
      </c>
    </row>
    <row r="6" spans="1:10" x14ac:dyDescent="0.3">
      <c r="A6" s="52">
        <v>3</v>
      </c>
      <c r="B6" s="56">
        <v>43159</v>
      </c>
      <c r="C6" s="59" t="s">
        <v>99</v>
      </c>
      <c r="D6" s="63" t="s">
        <v>14</v>
      </c>
      <c r="E6" s="59" t="s">
        <v>100</v>
      </c>
      <c r="F6" s="53">
        <v>2000</v>
      </c>
      <c r="G6" s="60">
        <v>2000</v>
      </c>
      <c r="H6" s="61">
        <v>1019.1</v>
      </c>
      <c r="I6" s="62">
        <v>43347</v>
      </c>
      <c r="J6" s="62" t="s">
        <v>96</v>
      </c>
    </row>
    <row r="7" spans="1:10" x14ac:dyDescent="0.3">
      <c r="A7" s="52">
        <v>4</v>
      </c>
      <c r="B7" s="56">
        <v>43196</v>
      </c>
      <c r="C7" s="59" t="s">
        <v>101</v>
      </c>
      <c r="D7" s="63" t="s">
        <v>102</v>
      </c>
      <c r="E7" s="59" t="s">
        <v>103</v>
      </c>
      <c r="F7" s="53">
        <v>1200</v>
      </c>
      <c r="G7" s="60">
        <v>1200</v>
      </c>
      <c r="H7" s="61">
        <v>1200</v>
      </c>
      <c r="I7" s="62">
        <v>43369</v>
      </c>
      <c r="J7" s="62" t="s">
        <v>96</v>
      </c>
    </row>
    <row r="8" spans="1:10" x14ac:dyDescent="0.3">
      <c r="A8" s="52"/>
      <c r="B8" s="52"/>
      <c r="C8" s="52"/>
      <c r="D8" s="52"/>
      <c r="E8" s="50" t="s">
        <v>80</v>
      </c>
      <c r="F8" s="64">
        <f>SUM(F4:F7)</f>
        <v>5278.5</v>
      </c>
      <c r="G8" s="64">
        <f>SUM(G4:G7)</f>
        <v>4645.6000000000004</v>
      </c>
      <c r="H8" s="102">
        <f>SUM(H4:H7)</f>
        <v>3520.6</v>
      </c>
      <c r="J8" s="46"/>
    </row>
    <row r="9" spans="1:10" x14ac:dyDescent="0.3">
      <c r="A9" s="50" t="s">
        <v>60</v>
      </c>
      <c r="B9" s="52"/>
      <c r="C9" s="50" t="s">
        <v>16</v>
      </c>
      <c r="D9" s="52"/>
      <c r="E9" s="50"/>
      <c r="F9" s="64"/>
      <c r="G9" s="60"/>
      <c r="H9" s="61"/>
      <c r="I9" s="46"/>
      <c r="J9" s="46"/>
    </row>
    <row r="10" spans="1:10" x14ac:dyDescent="0.3">
      <c r="A10" s="52">
        <v>1</v>
      </c>
      <c r="B10" s="56">
        <v>43131</v>
      </c>
      <c r="C10" s="52" t="s">
        <v>104</v>
      </c>
      <c r="D10" s="52" t="s">
        <v>105</v>
      </c>
      <c r="E10" s="52" t="s">
        <v>106</v>
      </c>
      <c r="F10" s="53">
        <v>1250</v>
      </c>
      <c r="G10" s="60">
        <v>1250</v>
      </c>
      <c r="H10" s="61">
        <v>1250</v>
      </c>
      <c r="I10" s="62">
        <v>43243</v>
      </c>
      <c r="J10" s="62" t="s">
        <v>96</v>
      </c>
    </row>
    <row r="11" spans="1:10" x14ac:dyDescent="0.3">
      <c r="A11" s="52">
        <v>2</v>
      </c>
      <c r="B11" s="56">
        <v>43088</v>
      </c>
      <c r="C11" s="52" t="s">
        <v>107</v>
      </c>
      <c r="D11" s="52" t="s">
        <v>108</v>
      </c>
      <c r="E11" s="52" t="s">
        <v>109</v>
      </c>
      <c r="F11" s="53">
        <v>440</v>
      </c>
      <c r="G11" s="60">
        <v>1250</v>
      </c>
      <c r="H11" s="61">
        <v>536.1</v>
      </c>
      <c r="I11" s="62">
        <v>43270</v>
      </c>
      <c r="J11" s="62" t="s">
        <v>110</v>
      </c>
    </row>
    <row r="12" spans="1:10" x14ac:dyDescent="0.3">
      <c r="A12" s="52">
        <v>3</v>
      </c>
      <c r="B12" s="56">
        <v>43158</v>
      </c>
      <c r="C12" s="52" t="s">
        <v>111</v>
      </c>
      <c r="D12" s="52" t="s">
        <v>112</v>
      </c>
      <c r="E12" s="52" t="s">
        <v>113</v>
      </c>
      <c r="F12" s="53">
        <v>1250</v>
      </c>
      <c r="G12" s="60">
        <v>1250</v>
      </c>
      <c r="H12" s="61">
        <v>1250</v>
      </c>
      <c r="I12" s="62">
        <v>43286</v>
      </c>
      <c r="J12" s="62" t="s">
        <v>110</v>
      </c>
    </row>
    <row r="13" spans="1:10" x14ac:dyDescent="0.3">
      <c r="A13" s="52">
        <v>4</v>
      </c>
      <c r="B13" s="56">
        <v>43159</v>
      </c>
      <c r="C13" s="52" t="s">
        <v>114</v>
      </c>
      <c r="D13" s="52" t="s">
        <v>115</v>
      </c>
      <c r="E13" s="52" t="s">
        <v>116</v>
      </c>
      <c r="F13" s="53">
        <v>1746</v>
      </c>
      <c r="G13" s="60">
        <v>600</v>
      </c>
      <c r="H13" s="61">
        <v>600</v>
      </c>
      <c r="I13" s="62">
        <v>43444</v>
      </c>
      <c r="J13" s="62" t="s">
        <v>110</v>
      </c>
    </row>
    <row r="14" spans="1:10" x14ac:dyDescent="0.3">
      <c r="A14" s="52">
        <v>4</v>
      </c>
      <c r="B14" s="56">
        <v>43159</v>
      </c>
      <c r="C14" s="52" t="s">
        <v>114</v>
      </c>
      <c r="D14" s="52" t="s">
        <v>115</v>
      </c>
      <c r="E14" s="52" t="s">
        <v>147</v>
      </c>
      <c r="F14" s="53"/>
      <c r="G14" s="60">
        <v>600</v>
      </c>
      <c r="H14" s="61">
        <v>580.86</v>
      </c>
      <c r="I14" s="62">
        <v>43286</v>
      </c>
      <c r="J14" s="62"/>
    </row>
    <row r="15" spans="1:10" x14ac:dyDescent="0.3">
      <c r="A15" s="52">
        <v>5</v>
      </c>
      <c r="B15" s="56">
        <v>43174</v>
      </c>
      <c r="C15" s="52" t="s">
        <v>117</v>
      </c>
      <c r="D15" s="52" t="s">
        <v>118</v>
      </c>
      <c r="E15" s="52" t="s">
        <v>119</v>
      </c>
      <c r="F15" s="53">
        <v>902.5</v>
      </c>
      <c r="G15" s="60">
        <v>0</v>
      </c>
      <c r="H15" s="61"/>
      <c r="I15" s="46"/>
      <c r="J15" s="67" t="s">
        <v>120</v>
      </c>
    </row>
    <row r="16" spans="1:10" x14ac:dyDescent="0.3">
      <c r="A16" s="52"/>
      <c r="B16" s="52"/>
      <c r="C16" s="52"/>
      <c r="D16" s="52"/>
      <c r="E16" s="50" t="s">
        <v>80</v>
      </c>
      <c r="F16" s="64">
        <f>SUM(F10:F15)</f>
        <v>5588.5</v>
      </c>
      <c r="G16" s="64">
        <f>SUM(G10:G15)</f>
        <v>4950</v>
      </c>
      <c r="H16" s="102">
        <f>SUM(H10:H15)</f>
        <v>4216.96</v>
      </c>
      <c r="I16" s="46"/>
      <c r="J16" s="46"/>
    </row>
    <row r="17" spans="1:10" x14ac:dyDescent="0.3">
      <c r="A17" s="3" t="s">
        <v>75</v>
      </c>
      <c r="B17" s="4"/>
      <c r="C17" s="3" t="s">
        <v>11</v>
      </c>
      <c r="D17" s="4"/>
      <c r="E17" s="4"/>
      <c r="F17" s="4"/>
      <c r="G17" s="60"/>
      <c r="H17" s="61"/>
      <c r="I17" s="46"/>
      <c r="J17" s="46"/>
    </row>
    <row r="18" spans="1:10" x14ac:dyDescent="0.3">
      <c r="A18" s="4">
        <v>1</v>
      </c>
      <c r="B18" s="68">
        <v>43159</v>
      </c>
      <c r="C18" s="4" t="s">
        <v>121</v>
      </c>
      <c r="D18" s="4" t="s">
        <v>14</v>
      </c>
      <c r="E18" s="4" t="s">
        <v>122</v>
      </c>
      <c r="F18" s="69">
        <v>2000</v>
      </c>
      <c r="G18" s="60">
        <v>1200</v>
      </c>
      <c r="H18" s="152">
        <v>1200</v>
      </c>
      <c r="I18" s="151">
        <v>43418</v>
      </c>
      <c r="J18" s="62" t="s">
        <v>110</v>
      </c>
    </row>
    <row r="19" spans="1:10" x14ac:dyDescent="0.3">
      <c r="A19" s="4">
        <v>2</v>
      </c>
      <c r="B19" s="68">
        <v>43144</v>
      </c>
      <c r="C19" s="70" t="s">
        <v>123</v>
      </c>
      <c r="D19" s="71" t="s">
        <v>14</v>
      </c>
      <c r="E19" s="70" t="s">
        <v>124</v>
      </c>
      <c r="F19" s="69">
        <v>2000</v>
      </c>
      <c r="G19" s="65">
        <v>2000</v>
      </c>
      <c r="H19" s="66" t="s">
        <v>74</v>
      </c>
      <c r="I19" s="46"/>
      <c r="J19" s="62"/>
    </row>
    <row r="20" spans="1:10" x14ac:dyDescent="0.3">
      <c r="A20" s="4">
        <v>3</v>
      </c>
      <c r="B20" s="68">
        <v>43171</v>
      </c>
      <c r="C20" s="70" t="s">
        <v>125</v>
      </c>
      <c r="D20" s="71" t="s">
        <v>14</v>
      </c>
      <c r="E20" s="70" t="s">
        <v>126</v>
      </c>
      <c r="F20" s="69">
        <v>2000</v>
      </c>
      <c r="G20" s="60">
        <v>0</v>
      </c>
      <c r="H20" s="61">
        <v>0</v>
      </c>
      <c r="I20" s="46"/>
      <c r="J20" s="62" t="s">
        <v>110</v>
      </c>
    </row>
    <row r="21" spans="1:10" x14ac:dyDescent="0.3">
      <c r="A21" s="4">
        <v>4</v>
      </c>
      <c r="B21" s="68">
        <v>43157</v>
      </c>
      <c r="C21" s="70" t="s">
        <v>127</v>
      </c>
      <c r="D21" s="71" t="s">
        <v>128</v>
      </c>
      <c r="E21" s="7" t="s">
        <v>129</v>
      </c>
      <c r="F21" s="69">
        <v>2000</v>
      </c>
      <c r="G21" s="60">
        <v>2000</v>
      </c>
      <c r="H21" s="197">
        <v>2000</v>
      </c>
      <c r="I21" s="62">
        <v>43439</v>
      </c>
      <c r="J21" s="62" t="s">
        <v>110</v>
      </c>
    </row>
    <row r="22" spans="1:10" x14ac:dyDescent="0.3">
      <c r="A22" s="4">
        <v>5</v>
      </c>
      <c r="B22" s="68">
        <v>43159</v>
      </c>
      <c r="C22" s="68" t="s">
        <v>130</v>
      </c>
      <c r="D22" s="68" t="s">
        <v>14</v>
      </c>
      <c r="E22" s="72" t="s">
        <v>131</v>
      </c>
      <c r="F22" s="69">
        <v>1000</v>
      </c>
      <c r="G22" s="65">
        <v>1000</v>
      </c>
      <c r="H22" s="66" t="s">
        <v>74</v>
      </c>
      <c r="I22" s="46"/>
      <c r="J22" s="62" t="s">
        <v>110</v>
      </c>
    </row>
    <row r="23" spans="1:10" x14ac:dyDescent="0.3">
      <c r="A23" s="4">
        <v>6</v>
      </c>
      <c r="B23" s="68">
        <v>43158</v>
      </c>
      <c r="C23" s="68" t="s">
        <v>132</v>
      </c>
      <c r="D23" s="68" t="s">
        <v>14</v>
      </c>
      <c r="E23" s="72" t="s">
        <v>133</v>
      </c>
      <c r="F23" s="69">
        <v>2000</v>
      </c>
      <c r="G23" s="60">
        <v>2000</v>
      </c>
      <c r="H23" s="61">
        <v>0</v>
      </c>
      <c r="I23" s="46"/>
      <c r="J23" s="67" t="s">
        <v>120</v>
      </c>
    </row>
    <row r="24" spans="1:10" x14ac:dyDescent="0.3">
      <c r="A24" s="4"/>
      <c r="B24" s="68"/>
      <c r="C24" s="68"/>
      <c r="D24" s="4"/>
      <c r="E24" s="12" t="s">
        <v>80</v>
      </c>
      <c r="F24" s="13">
        <f>SUM(F18:F23)</f>
        <v>11000</v>
      </c>
      <c r="G24" s="13">
        <f>SUM(G18:G23)</f>
        <v>8200</v>
      </c>
      <c r="H24" s="102">
        <f>H18+H21</f>
        <v>3200</v>
      </c>
      <c r="I24" s="46"/>
      <c r="J24" s="46"/>
    </row>
    <row r="25" spans="1:10" x14ac:dyDescent="0.3">
      <c r="A25" s="4"/>
      <c r="B25" s="68"/>
      <c r="C25" s="3" t="s">
        <v>16</v>
      </c>
      <c r="D25" s="4"/>
      <c r="E25" s="12"/>
      <c r="F25" s="13"/>
      <c r="G25" s="60"/>
      <c r="H25" s="61"/>
      <c r="I25" s="46"/>
      <c r="J25" s="46"/>
    </row>
    <row r="26" spans="1:10" x14ac:dyDescent="0.3">
      <c r="A26" s="4">
        <v>1</v>
      </c>
      <c r="B26" s="68">
        <v>43159</v>
      </c>
      <c r="C26" s="68" t="s">
        <v>146</v>
      </c>
      <c r="D26" s="4" t="s">
        <v>151</v>
      </c>
      <c r="E26" s="68" t="s">
        <v>134</v>
      </c>
      <c r="F26" s="69">
        <v>1250</v>
      </c>
      <c r="G26" s="60">
        <v>1250</v>
      </c>
      <c r="H26" s="61">
        <v>1250</v>
      </c>
      <c r="I26" s="62">
        <v>43299</v>
      </c>
      <c r="J26" s="46" t="s">
        <v>110</v>
      </c>
    </row>
    <row r="27" spans="1:10" x14ac:dyDescent="0.3">
      <c r="A27" s="4"/>
      <c r="B27" s="68"/>
      <c r="C27" s="68"/>
      <c r="D27" s="4"/>
      <c r="E27" s="12" t="s">
        <v>80</v>
      </c>
      <c r="F27" s="73">
        <f>SUM(F26)</f>
        <v>1250</v>
      </c>
      <c r="G27" s="73">
        <f>SUM(G26)</f>
        <v>1250</v>
      </c>
      <c r="H27" s="102">
        <f>SUM(H26)</f>
        <v>1250</v>
      </c>
      <c r="I27" s="46"/>
      <c r="J27" s="46"/>
    </row>
    <row r="28" spans="1:10" x14ac:dyDescent="0.3">
      <c r="A28" s="16" t="s">
        <v>135</v>
      </c>
      <c r="B28" s="74"/>
      <c r="C28" s="75" t="s">
        <v>11</v>
      </c>
      <c r="D28" s="17"/>
      <c r="E28" s="17"/>
      <c r="F28" s="17"/>
      <c r="G28" s="60"/>
      <c r="H28" s="76"/>
      <c r="I28" s="46"/>
      <c r="J28" s="46"/>
    </row>
    <row r="29" spans="1:10" x14ac:dyDescent="0.3">
      <c r="A29" s="77">
        <v>1</v>
      </c>
      <c r="B29" s="78">
        <v>43159</v>
      </c>
      <c r="C29" s="20" t="s">
        <v>136</v>
      </c>
      <c r="D29" s="77" t="s">
        <v>14</v>
      </c>
      <c r="E29" s="79" t="s">
        <v>137</v>
      </c>
      <c r="F29" s="23">
        <v>2000</v>
      </c>
      <c r="G29" s="65">
        <v>2000</v>
      </c>
      <c r="H29" s="198" t="s">
        <v>74</v>
      </c>
      <c r="I29" s="46"/>
      <c r="J29" s="62" t="s">
        <v>110</v>
      </c>
    </row>
    <row r="30" spans="1:10" x14ac:dyDescent="0.3">
      <c r="A30" s="22"/>
      <c r="B30" s="80"/>
      <c r="C30" s="81"/>
      <c r="D30" s="19"/>
      <c r="E30" s="82" t="s">
        <v>80</v>
      </c>
      <c r="F30" s="83">
        <f>SUM(F29)</f>
        <v>2000</v>
      </c>
      <c r="G30" s="83">
        <f>SUM(G29)</f>
        <v>2000</v>
      </c>
      <c r="H30" s="32"/>
      <c r="I30" s="46"/>
      <c r="J30" s="46"/>
    </row>
    <row r="31" spans="1:10" x14ac:dyDescent="0.3">
      <c r="A31" s="84"/>
      <c r="B31" s="85"/>
      <c r="C31" s="86"/>
      <c r="D31" s="29"/>
      <c r="E31" s="87"/>
      <c r="F31" s="88"/>
      <c r="G31" s="60"/>
      <c r="H31" s="32"/>
      <c r="I31" s="46"/>
      <c r="J31" s="46"/>
    </row>
    <row r="32" spans="1:10" ht="15" thickBot="1" x14ac:dyDescent="0.35">
      <c r="A32" s="2"/>
      <c r="B32" s="2"/>
      <c r="C32" s="2"/>
      <c r="D32" s="2"/>
      <c r="E32" s="34" t="s">
        <v>82</v>
      </c>
      <c r="F32" s="35">
        <f>F8+F16+F24+F27+F30</f>
        <v>25117</v>
      </c>
      <c r="G32" s="35">
        <f>G8+G16+G24+G27+G30</f>
        <v>21045.599999999999</v>
      </c>
      <c r="H32" s="103">
        <f>H8+H16+H24+H27</f>
        <v>12187.56</v>
      </c>
      <c r="I32" s="46" t="s">
        <v>244</v>
      </c>
      <c r="J32" s="46"/>
    </row>
    <row r="33" spans="1:10" ht="15" thickTop="1" x14ac:dyDescent="0.3">
      <c r="A33" s="2"/>
      <c r="B33" s="1" t="s">
        <v>138</v>
      </c>
      <c r="C33" s="2"/>
      <c r="D33" s="2"/>
      <c r="E33" s="89" t="s">
        <v>139</v>
      </c>
      <c r="F33" s="90">
        <f>F8+F16</f>
        <v>10867</v>
      </c>
      <c r="G33" s="90">
        <f>G8+G16</f>
        <v>9595.6</v>
      </c>
      <c r="H33" s="91"/>
      <c r="I33" s="2"/>
      <c r="J33" s="2"/>
    </row>
    <row r="34" spans="1:10" x14ac:dyDescent="0.3">
      <c r="A34" s="2"/>
      <c r="B34" s="1"/>
      <c r="C34" s="2"/>
      <c r="D34" s="2"/>
      <c r="E34" s="92" t="s">
        <v>85</v>
      </c>
      <c r="F34" s="93">
        <f>F24+F27</f>
        <v>12250</v>
      </c>
      <c r="G34" s="93">
        <f>G24+G27</f>
        <v>9450</v>
      </c>
      <c r="H34" s="5"/>
      <c r="I34" s="2"/>
      <c r="J34" s="2"/>
    </row>
    <row r="35" spans="1:10" x14ac:dyDescent="0.3">
      <c r="A35" s="2"/>
      <c r="B35" s="1"/>
      <c r="C35" s="2"/>
      <c r="D35" s="2"/>
      <c r="E35" s="94" t="s">
        <v>140</v>
      </c>
      <c r="F35" s="95">
        <v>2000</v>
      </c>
      <c r="G35" s="95">
        <v>2000</v>
      </c>
      <c r="H35" s="5"/>
      <c r="I35" s="2"/>
      <c r="J35" s="2"/>
    </row>
    <row r="36" spans="1:10" x14ac:dyDescent="0.3">
      <c r="A36" s="2"/>
      <c r="E36" s="2" t="s">
        <v>243</v>
      </c>
      <c r="F36" s="14">
        <f>'HS 2017'!E39</f>
        <v>0</v>
      </c>
      <c r="G36" s="14">
        <f>F36</f>
        <v>0</v>
      </c>
      <c r="H36" s="5"/>
      <c r="I36" s="2"/>
      <c r="J36" s="2"/>
    </row>
    <row r="37" spans="1:10" x14ac:dyDescent="0.3">
      <c r="A37" s="2"/>
      <c r="E37" s="2" t="s">
        <v>142</v>
      </c>
      <c r="F37" s="14">
        <f>G19+G22+G29</f>
        <v>5000</v>
      </c>
      <c r="G37" s="14">
        <f>F37</f>
        <v>5000</v>
      </c>
      <c r="H37" s="5"/>
      <c r="I37" s="2"/>
      <c r="J37" s="2"/>
    </row>
    <row r="38" spans="1:10" ht="15" thickBot="1" x14ac:dyDescent="0.35">
      <c r="A38" s="2"/>
      <c r="B38" s="2" t="s">
        <v>141</v>
      </c>
      <c r="C38" s="2"/>
      <c r="D38" s="96">
        <v>15315.5</v>
      </c>
      <c r="E38" s="97" t="s">
        <v>152</v>
      </c>
      <c r="F38" s="98">
        <f>F32+F36+F37</f>
        <v>30117</v>
      </c>
      <c r="G38" s="98">
        <f>G32+G36+G37</f>
        <v>26045.599999999999</v>
      </c>
      <c r="H38" s="5"/>
      <c r="I38" s="2"/>
      <c r="J38" s="2"/>
    </row>
    <row r="39" spans="1:10" ht="15" thickTop="1" x14ac:dyDescent="0.3">
      <c r="A39" s="2"/>
      <c r="B39" s="2" t="s">
        <v>143</v>
      </c>
      <c r="C39" s="2"/>
      <c r="D39" s="5">
        <v>18000</v>
      </c>
      <c r="E39" s="48"/>
      <c r="F39" s="49"/>
      <c r="G39" s="100"/>
      <c r="H39" s="5"/>
      <c r="I39" s="2"/>
      <c r="J39" s="2"/>
    </row>
    <row r="40" spans="1:10" ht="15" thickBot="1" x14ac:dyDescent="0.35">
      <c r="A40" s="2"/>
      <c r="B40" s="99" t="s">
        <v>144</v>
      </c>
      <c r="C40" s="97"/>
      <c r="D40" s="98">
        <f>SUM(D38:D39)</f>
        <v>33315.5</v>
      </c>
      <c r="E40" s="99" t="s">
        <v>145</v>
      </c>
      <c r="F40" s="98">
        <f>D40-F38</f>
        <v>3198.5</v>
      </c>
      <c r="G40" s="98">
        <f>D40-G38</f>
        <v>7269.9000000000015</v>
      </c>
      <c r="H40" s="91"/>
    </row>
    <row r="41" spans="1:10" ht="15" thickTop="1" x14ac:dyDescent="0.3">
      <c r="A41" s="2"/>
      <c r="B41" s="2"/>
      <c r="C41" s="2"/>
      <c r="D41" s="2"/>
      <c r="E41" s="2"/>
      <c r="F41" s="5"/>
      <c r="G41" s="91"/>
      <c r="H41" s="91"/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workbookViewId="0">
      <selection activeCell="H17" sqref="H17"/>
    </sheetView>
  </sheetViews>
  <sheetFormatPr baseColWidth="10" defaultRowHeight="14.4" x14ac:dyDescent="0.3"/>
  <cols>
    <col min="2" max="2" width="55.5546875" customWidth="1"/>
    <col min="3" max="3" width="11.21875" customWidth="1"/>
    <col min="4" max="4" width="11" customWidth="1"/>
    <col min="8" max="8" width="53" customWidth="1"/>
    <col min="9" max="9" width="12.88671875" customWidth="1"/>
  </cols>
  <sheetData>
    <row r="1" spans="1:9" x14ac:dyDescent="0.3">
      <c r="A1" s="114" t="s">
        <v>8</v>
      </c>
      <c r="B1" s="114" t="s">
        <v>168</v>
      </c>
      <c r="C1" s="114" t="s">
        <v>165</v>
      </c>
      <c r="D1" s="114" t="s">
        <v>166</v>
      </c>
      <c r="E1" s="114" t="s">
        <v>167</v>
      </c>
    </row>
    <row r="2" spans="1:9" x14ac:dyDescent="0.3">
      <c r="A2" s="135">
        <v>43131</v>
      </c>
      <c r="B2" s="107" t="s">
        <v>153</v>
      </c>
      <c r="C2" s="108">
        <v>2000</v>
      </c>
      <c r="D2" s="108"/>
      <c r="E2" s="109">
        <v>-13951.36</v>
      </c>
    </row>
    <row r="3" spans="1:9" x14ac:dyDescent="0.3">
      <c r="A3" s="135">
        <v>43201</v>
      </c>
      <c r="B3" s="107" t="s">
        <v>154</v>
      </c>
      <c r="C3" s="108">
        <v>1898</v>
      </c>
      <c r="D3" s="108"/>
      <c r="E3" s="109">
        <v>-12053.36</v>
      </c>
    </row>
    <row r="4" spans="1:9" x14ac:dyDescent="0.3">
      <c r="A4" s="135">
        <v>43201</v>
      </c>
      <c r="B4" s="107" t="s">
        <v>155</v>
      </c>
      <c r="C4" s="108">
        <v>1317.35</v>
      </c>
      <c r="D4" s="108"/>
      <c r="E4" s="109">
        <v>-10736.01</v>
      </c>
    </row>
    <row r="5" spans="1:9" x14ac:dyDescent="0.3">
      <c r="A5" s="135">
        <v>43243</v>
      </c>
      <c r="B5" s="107" t="s">
        <v>156</v>
      </c>
      <c r="C5" s="108">
        <v>1250</v>
      </c>
      <c r="D5" s="108"/>
      <c r="E5" s="109">
        <v>-9486.01</v>
      </c>
    </row>
    <row r="6" spans="1:9" x14ac:dyDescent="0.3">
      <c r="A6" s="135">
        <v>43248</v>
      </c>
      <c r="B6" s="107" t="s">
        <v>157</v>
      </c>
      <c r="C6" s="108"/>
      <c r="D6" s="108">
        <v>9000</v>
      </c>
      <c r="E6" s="109">
        <v>-25486.01</v>
      </c>
    </row>
    <row r="7" spans="1:9" x14ac:dyDescent="0.3">
      <c r="A7" s="135">
        <v>43256</v>
      </c>
      <c r="B7" s="107" t="s">
        <v>169</v>
      </c>
      <c r="C7" s="108">
        <v>2000</v>
      </c>
      <c r="D7" s="108"/>
      <c r="E7" s="109">
        <v>-23486.01</v>
      </c>
    </row>
    <row r="8" spans="1:9" x14ac:dyDescent="0.3">
      <c r="A8" s="135">
        <v>43256</v>
      </c>
      <c r="B8" s="107" t="s">
        <v>158</v>
      </c>
      <c r="C8" s="108">
        <v>150</v>
      </c>
      <c r="D8" s="108"/>
      <c r="E8" s="109">
        <v>-23336.01</v>
      </c>
    </row>
    <row r="9" spans="1:9" x14ac:dyDescent="0.3">
      <c r="A9" s="135">
        <v>43270</v>
      </c>
      <c r="B9" s="107" t="s">
        <v>159</v>
      </c>
      <c r="C9" s="108">
        <v>536.1</v>
      </c>
      <c r="D9" s="108"/>
      <c r="E9" s="109">
        <v>-22799.91</v>
      </c>
    </row>
    <row r="10" spans="1:9" x14ac:dyDescent="0.3">
      <c r="A10" s="135">
        <v>43278</v>
      </c>
      <c r="B10" s="107" t="s">
        <v>160</v>
      </c>
      <c r="C10" s="108"/>
      <c r="D10" s="108">
        <v>9000</v>
      </c>
      <c r="E10" s="109">
        <v>-31799.91</v>
      </c>
    </row>
    <row r="11" spans="1:9" x14ac:dyDescent="0.3">
      <c r="A11" s="135">
        <v>43286</v>
      </c>
      <c r="B11" s="107" t="s">
        <v>161</v>
      </c>
      <c r="C11" s="108">
        <v>1250</v>
      </c>
      <c r="D11" s="108"/>
      <c r="E11" s="109">
        <v>-30549.91</v>
      </c>
    </row>
    <row r="12" spans="1:9" x14ac:dyDescent="0.3">
      <c r="A12" s="135">
        <v>43286</v>
      </c>
      <c r="B12" s="107" t="s">
        <v>170</v>
      </c>
      <c r="C12" s="108">
        <v>1151.5</v>
      </c>
      <c r="D12" s="108"/>
      <c r="E12" s="109">
        <v>-29398.41</v>
      </c>
    </row>
    <row r="13" spans="1:9" ht="15" thickBot="1" x14ac:dyDescent="0.35">
      <c r="A13" s="135">
        <v>43286</v>
      </c>
      <c r="B13" s="107" t="s">
        <v>162</v>
      </c>
      <c r="C13" s="108">
        <v>580.86</v>
      </c>
      <c r="D13" s="108"/>
      <c r="E13" s="109">
        <v>-28817.55</v>
      </c>
      <c r="G13" s="1" t="s">
        <v>235</v>
      </c>
      <c r="H13" s="97" t="s">
        <v>230</v>
      </c>
      <c r="I13" s="98">
        <f>'Berechnung HS 2018'!C27</f>
        <v>12712.59</v>
      </c>
    </row>
    <row r="14" spans="1:9" ht="15" thickTop="1" x14ac:dyDescent="0.3">
      <c r="A14" s="135">
        <v>43299</v>
      </c>
      <c r="B14" s="107" t="s">
        <v>163</v>
      </c>
      <c r="C14" s="108">
        <v>1250</v>
      </c>
      <c r="D14" s="108"/>
      <c r="E14" s="109">
        <v>-27567.55</v>
      </c>
      <c r="G14" s="2"/>
      <c r="H14" s="2" t="s">
        <v>214</v>
      </c>
      <c r="I14" s="5">
        <f>'HS 2018'!F29</f>
        <v>11210.130000000001</v>
      </c>
    </row>
    <row r="15" spans="1:9" ht="15" thickBot="1" x14ac:dyDescent="0.35">
      <c r="A15" s="135">
        <v>43348</v>
      </c>
      <c r="B15" s="107" t="s">
        <v>171</v>
      </c>
      <c r="C15" s="108">
        <v>1019.1</v>
      </c>
      <c r="D15" s="108"/>
      <c r="E15" s="109">
        <v>-26548.45</v>
      </c>
      <c r="G15" s="2"/>
      <c r="H15" s="97" t="s">
        <v>231</v>
      </c>
      <c r="I15" s="142">
        <f>I13-I14</f>
        <v>1502.4599999999991</v>
      </c>
    </row>
    <row r="16" spans="1:9" ht="15" thickTop="1" x14ac:dyDescent="0.3">
      <c r="A16" s="135">
        <v>43370</v>
      </c>
      <c r="B16" s="107" t="s">
        <v>172</v>
      </c>
      <c r="C16" s="108">
        <v>1200</v>
      </c>
      <c r="D16" s="108"/>
      <c r="E16" s="109">
        <v>-25348.45</v>
      </c>
      <c r="H16" s="2" t="s">
        <v>215</v>
      </c>
      <c r="I16" s="5">
        <f>-'HS 2018'!F30</f>
        <v>-4507</v>
      </c>
    </row>
    <row r="17" spans="1:9" ht="15" thickBot="1" x14ac:dyDescent="0.35">
      <c r="A17" s="135"/>
      <c r="B17" s="110" t="s">
        <v>164</v>
      </c>
      <c r="C17" s="111">
        <v>15602.91</v>
      </c>
      <c r="D17" s="111">
        <f>SUM(D2:D16)</f>
        <v>18000</v>
      </c>
      <c r="E17" s="108"/>
      <c r="H17" s="97" t="s">
        <v>232</v>
      </c>
      <c r="I17" s="142">
        <f>SUM(I15:I16)</f>
        <v>-3004.5400000000009</v>
      </c>
    </row>
    <row r="18" spans="1:9" ht="15" thickTop="1" x14ac:dyDescent="0.3">
      <c r="A18" s="136"/>
      <c r="B18" s="114"/>
      <c r="C18" s="114"/>
      <c r="D18" s="114"/>
      <c r="E18" s="114"/>
      <c r="H18" s="2" t="s">
        <v>216</v>
      </c>
      <c r="I18" s="143">
        <v>18000</v>
      </c>
    </row>
    <row r="19" spans="1:9" ht="15" thickBot="1" x14ac:dyDescent="0.35">
      <c r="A19" s="136"/>
      <c r="B19" s="110" t="s">
        <v>210</v>
      </c>
      <c r="C19" s="113">
        <v>25348.45</v>
      </c>
      <c r="D19" s="114"/>
      <c r="E19" s="114"/>
      <c r="H19" s="99" t="s">
        <v>236</v>
      </c>
      <c r="I19" s="98">
        <f>SUM(I17:I18)</f>
        <v>14995.46</v>
      </c>
    </row>
    <row r="20" spans="1:9" ht="15" thickTop="1" x14ac:dyDescent="0.3">
      <c r="A20" s="136"/>
      <c r="B20" s="115" t="s">
        <v>173</v>
      </c>
      <c r="C20" s="116">
        <f>'FS 2018'!G36+'FS 2018'!G37</f>
        <v>5000</v>
      </c>
      <c r="D20" s="114"/>
      <c r="E20" s="114"/>
    </row>
    <row r="21" spans="1:9" ht="15" thickBot="1" x14ac:dyDescent="0.35">
      <c r="A21" s="112"/>
      <c r="B21" s="119" t="s">
        <v>211</v>
      </c>
      <c r="C21" s="118">
        <f>C19-C20</f>
        <v>20348.45</v>
      </c>
      <c r="D21" s="112"/>
      <c r="E21" s="106"/>
      <c r="F21" s="105"/>
      <c r="G21" s="104"/>
    </row>
    <row r="22" spans="1:9" ht="15" thickTop="1" x14ac:dyDescent="0.3">
      <c r="A22" s="47"/>
      <c r="B22" s="47"/>
      <c r="C22" s="47"/>
      <c r="D22" s="47"/>
      <c r="E22" s="47"/>
    </row>
    <row r="23" spans="1:9" x14ac:dyDescent="0.3">
      <c r="A23" s="47"/>
      <c r="D23" s="47"/>
      <c r="E23" s="47"/>
    </row>
    <row r="24" spans="1:9" x14ac:dyDescent="0.3">
      <c r="A24" s="47"/>
      <c r="B24" s="137" t="s">
        <v>209</v>
      </c>
      <c r="C24" s="138">
        <f>'FS 2018'!D40</f>
        <v>33315.5</v>
      </c>
      <c r="D24" s="47"/>
      <c r="E24" s="47"/>
    </row>
    <row r="25" spans="1:9" x14ac:dyDescent="0.3">
      <c r="A25" s="47"/>
      <c r="B25" s="134" t="s">
        <v>212</v>
      </c>
      <c r="C25" s="140">
        <f>-C17</f>
        <v>-15602.91</v>
      </c>
      <c r="D25" s="47"/>
      <c r="E25" s="47"/>
    </row>
    <row r="26" spans="1:9" x14ac:dyDescent="0.3">
      <c r="A26" s="47"/>
      <c r="B26" s="139" t="s">
        <v>213</v>
      </c>
      <c r="C26" s="140">
        <f>-C20</f>
        <v>-5000</v>
      </c>
      <c r="D26" s="47"/>
      <c r="E26" s="47"/>
    </row>
    <row r="27" spans="1:9" ht="15" thickBot="1" x14ac:dyDescent="0.35">
      <c r="B27" s="117" t="s">
        <v>229</v>
      </c>
      <c r="C27" s="118">
        <f>SUM(C24:C26)</f>
        <v>12712.59</v>
      </c>
    </row>
    <row r="28" spans="1:9" ht="15" thickTop="1" x14ac:dyDescent="0.3">
      <c r="B28" s="47"/>
      <c r="C28" s="47"/>
      <c r="D28" s="47"/>
    </row>
    <row r="29" spans="1:9" x14ac:dyDescent="0.3">
      <c r="B29" s="47"/>
      <c r="C29" s="47"/>
      <c r="D29" s="106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workbookViewId="0">
      <selection activeCell="K30" sqref="K30"/>
    </sheetView>
  </sheetViews>
  <sheetFormatPr baseColWidth="10" defaultRowHeight="14.4" x14ac:dyDescent="0.3"/>
  <cols>
    <col min="3" max="3" width="79" customWidth="1"/>
    <col min="5" max="5" width="37" customWidth="1"/>
    <col min="8" max="8" width="10.44140625" customWidth="1"/>
    <col min="10" max="10" width="11.5546875" style="152"/>
  </cols>
  <sheetData>
    <row r="1" spans="1:14" x14ac:dyDescent="0.3">
      <c r="A1" s="1" t="s">
        <v>148</v>
      </c>
      <c r="B1" s="1"/>
      <c r="C1" s="2"/>
      <c r="D1" s="2"/>
      <c r="E1" s="2"/>
      <c r="F1" s="2"/>
      <c r="G1" s="2"/>
      <c r="H1" s="2"/>
      <c r="I1" s="2"/>
      <c r="J1" s="153"/>
    </row>
    <row r="2" spans="1:14" x14ac:dyDescent="0.3">
      <c r="A2" s="2"/>
      <c r="B2" s="2"/>
      <c r="C2" s="2"/>
      <c r="D2" s="2"/>
      <c r="E2" s="2"/>
      <c r="F2" s="2"/>
      <c r="G2" s="2"/>
      <c r="H2" s="2"/>
      <c r="I2" s="2"/>
      <c r="J2" s="153"/>
    </row>
    <row r="3" spans="1:14" x14ac:dyDescent="0.3">
      <c r="A3" s="1" t="s">
        <v>1</v>
      </c>
      <c r="B3" s="1"/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239</v>
      </c>
      <c r="I3" s="1" t="s">
        <v>9</v>
      </c>
      <c r="J3" s="1" t="s">
        <v>81</v>
      </c>
      <c r="K3" s="1" t="s">
        <v>8</v>
      </c>
    </row>
    <row r="4" spans="1:14" x14ac:dyDescent="0.3">
      <c r="A4" s="2"/>
      <c r="B4" s="2"/>
      <c r="C4" s="2"/>
      <c r="D4" s="2"/>
      <c r="E4" s="2"/>
      <c r="F4" s="2"/>
      <c r="G4" s="2"/>
      <c r="H4" s="2"/>
      <c r="I4" s="2"/>
      <c r="J4" s="153"/>
    </row>
    <row r="5" spans="1:14" x14ac:dyDescent="0.3">
      <c r="A5" s="3" t="s">
        <v>75</v>
      </c>
      <c r="B5" s="3"/>
      <c r="C5" s="3" t="s">
        <v>11</v>
      </c>
      <c r="D5" s="4"/>
      <c r="E5" s="4"/>
      <c r="F5" s="160"/>
      <c r="G5" s="172" t="s">
        <v>75</v>
      </c>
      <c r="H5" s="173"/>
      <c r="I5" s="2"/>
      <c r="J5" s="153"/>
      <c r="K5" s="2"/>
      <c r="L5" s="2"/>
      <c r="M5" s="2"/>
      <c r="N5" s="2"/>
    </row>
    <row r="6" spans="1:14" x14ac:dyDescent="0.3">
      <c r="A6" s="144" t="s">
        <v>217</v>
      </c>
      <c r="B6" s="68">
        <v>43202</v>
      </c>
      <c r="C6" s="70" t="s">
        <v>198</v>
      </c>
      <c r="D6" s="4" t="s">
        <v>14</v>
      </c>
      <c r="E6" s="4" t="s">
        <v>199</v>
      </c>
      <c r="F6" s="4">
        <v>1500</v>
      </c>
      <c r="G6" s="4">
        <v>1500</v>
      </c>
      <c r="H6" s="4" t="s">
        <v>237</v>
      </c>
      <c r="I6" s="10">
        <v>43413</v>
      </c>
      <c r="J6" s="192">
        <v>1500</v>
      </c>
      <c r="K6" s="10">
        <v>43455</v>
      </c>
      <c r="L6" s="2"/>
      <c r="M6" s="2"/>
      <c r="N6" s="2"/>
    </row>
    <row r="7" spans="1:14" x14ac:dyDescent="0.3">
      <c r="A7" s="144" t="s">
        <v>218</v>
      </c>
      <c r="B7" s="68">
        <v>43157</v>
      </c>
      <c r="C7" s="70" t="s">
        <v>174</v>
      </c>
      <c r="D7" s="71" t="s">
        <v>128</v>
      </c>
      <c r="E7" s="7" t="s">
        <v>129</v>
      </c>
      <c r="F7" s="161">
        <v>2000</v>
      </c>
      <c r="G7" s="187">
        <v>2000</v>
      </c>
      <c r="H7" s="173"/>
      <c r="I7" s="10">
        <v>43413</v>
      </c>
      <c r="J7" s="190">
        <v>2000</v>
      </c>
      <c r="K7" s="10">
        <v>43438</v>
      </c>
      <c r="L7" s="2"/>
      <c r="M7" s="2"/>
      <c r="N7" s="2"/>
    </row>
    <row r="8" spans="1:14" x14ac:dyDescent="0.3">
      <c r="A8" s="148" t="s">
        <v>219</v>
      </c>
      <c r="B8" s="68">
        <v>43373</v>
      </c>
      <c r="C8" s="70" t="s">
        <v>183</v>
      </c>
      <c r="D8" s="4" t="s">
        <v>14</v>
      </c>
      <c r="E8" s="7" t="s">
        <v>182</v>
      </c>
      <c r="F8" s="162">
        <v>1300</v>
      </c>
      <c r="G8" s="187">
        <v>1300</v>
      </c>
      <c r="H8" s="173"/>
      <c r="I8" s="156">
        <v>43413</v>
      </c>
      <c r="J8" s="193">
        <v>765.9</v>
      </c>
      <c r="K8" s="156">
        <v>43438</v>
      </c>
      <c r="L8" s="157">
        <v>203.35</v>
      </c>
      <c r="M8" s="158" t="s">
        <v>240</v>
      </c>
    </row>
    <row r="9" spans="1:14" x14ac:dyDescent="0.3">
      <c r="A9" s="144" t="s">
        <v>220</v>
      </c>
      <c r="B9" s="68">
        <v>43373</v>
      </c>
      <c r="C9" s="70" t="s">
        <v>178</v>
      </c>
      <c r="D9" s="4" t="s">
        <v>14</v>
      </c>
      <c r="E9" s="7" t="s">
        <v>36</v>
      </c>
      <c r="F9" s="162">
        <v>2000</v>
      </c>
      <c r="G9" s="187">
        <v>2000</v>
      </c>
      <c r="H9" s="173"/>
      <c r="I9" s="10">
        <v>43413</v>
      </c>
      <c r="J9" s="155" t="s">
        <v>74</v>
      </c>
      <c r="K9" s="2"/>
      <c r="L9" s="157">
        <v>562.54999999999995</v>
      </c>
      <c r="M9" s="158" t="s">
        <v>241</v>
      </c>
    </row>
    <row r="10" spans="1:14" x14ac:dyDescent="0.3">
      <c r="A10" s="4"/>
      <c r="B10" s="68"/>
      <c r="C10" s="70"/>
      <c r="D10" s="4"/>
      <c r="E10" s="7"/>
      <c r="F10" s="163">
        <f>SUM(F6:F9)</f>
        <v>6800</v>
      </c>
      <c r="G10" s="188">
        <f>SUM(G6:G9)</f>
        <v>6800</v>
      </c>
      <c r="H10" s="173"/>
      <c r="I10" s="10"/>
      <c r="J10" s="154"/>
      <c r="K10" s="2"/>
      <c r="L10" s="159">
        <f>SUM(L8:L9)</f>
        <v>765.9</v>
      </c>
      <c r="M10" s="158" t="s">
        <v>80</v>
      </c>
    </row>
    <row r="11" spans="1:14" x14ac:dyDescent="0.3">
      <c r="A11" s="126" t="s">
        <v>75</v>
      </c>
      <c r="B11" s="126"/>
      <c r="C11" s="126" t="s">
        <v>16</v>
      </c>
      <c r="D11" s="121"/>
      <c r="E11" s="127"/>
      <c r="F11" s="164"/>
      <c r="G11" s="174" t="s">
        <v>75</v>
      </c>
      <c r="H11" s="175"/>
      <c r="I11" s="189"/>
      <c r="J11" s="154"/>
      <c r="K11" s="2"/>
      <c r="L11" s="2"/>
      <c r="M11" s="2"/>
      <c r="N11" s="2"/>
    </row>
    <row r="12" spans="1:14" x14ac:dyDescent="0.3">
      <c r="A12" s="145" t="s">
        <v>221</v>
      </c>
      <c r="B12" s="128">
        <v>43208</v>
      </c>
      <c r="C12" s="121" t="s">
        <v>188</v>
      </c>
      <c r="D12" s="121" t="s">
        <v>115</v>
      </c>
      <c r="E12" s="127" t="s">
        <v>186</v>
      </c>
      <c r="F12" s="164">
        <v>600</v>
      </c>
      <c r="G12" s="177">
        <v>600</v>
      </c>
      <c r="H12" s="175"/>
      <c r="I12" s="10">
        <v>43413</v>
      </c>
      <c r="J12" s="155" t="s">
        <v>74</v>
      </c>
      <c r="K12" s="2"/>
      <c r="L12" s="2"/>
      <c r="M12" s="2"/>
      <c r="N12" s="2"/>
    </row>
    <row r="13" spans="1:14" x14ac:dyDescent="0.3">
      <c r="A13" s="145" t="s">
        <v>222</v>
      </c>
      <c r="B13" s="128">
        <v>43359</v>
      </c>
      <c r="C13" s="128" t="s">
        <v>185</v>
      </c>
      <c r="D13" s="128" t="s">
        <v>187</v>
      </c>
      <c r="E13" s="128" t="s">
        <v>184</v>
      </c>
      <c r="F13" s="165">
        <v>1823</v>
      </c>
      <c r="G13" s="177">
        <v>1175</v>
      </c>
      <c r="H13" s="177" t="s">
        <v>238</v>
      </c>
      <c r="I13" s="10">
        <v>43413</v>
      </c>
      <c r="J13" s="190">
        <v>1175</v>
      </c>
      <c r="K13" s="10">
        <v>43418</v>
      </c>
      <c r="L13" s="2"/>
      <c r="M13" s="2"/>
      <c r="N13" s="2"/>
    </row>
    <row r="14" spans="1:14" x14ac:dyDescent="0.3">
      <c r="A14" s="145" t="s">
        <v>223</v>
      </c>
      <c r="B14" s="128">
        <v>43371</v>
      </c>
      <c r="C14" s="129" t="s">
        <v>194</v>
      </c>
      <c r="D14" s="121" t="s">
        <v>176</v>
      </c>
      <c r="E14" s="127" t="s">
        <v>36</v>
      </c>
      <c r="F14" s="164">
        <v>39</v>
      </c>
      <c r="G14" s="176">
        <v>39</v>
      </c>
      <c r="H14" s="177"/>
      <c r="I14" s="10">
        <v>43413</v>
      </c>
      <c r="J14" s="190">
        <v>39</v>
      </c>
      <c r="K14" s="10">
        <v>43418</v>
      </c>
      <c r="L14" s="2"/>
      <c r="M14" s="2"/>
      <c r="N14" s="2"/>
    </row>
    <row r="15" spans="1:14" x14ac:dyDescent="0.3">
      <c r="A15" s="145" t="s">
        <v>224</v>
      </c>
      <c r="B15" s="128">
        <v>43369</v>
      </c>
      <c r="C15" s="129" t="s">
        <v>194</v>
      </c>
      <c r="D15" s="121" t="s">
        <v>176</v>
      </c>
      <c r="E15" s="127" t="s">
        <v>192</v>
      </c>
      <c r="F15" s="164">
        <v>339.8</v>
      </c>
      <c r="G15" s="176">
        <v>339.8</v>
      </c>
      <c r="H15" s="178"/>
      <c r="I15" s="10">
        <v>43413</v>
      </c>
      <c r="J15" s="190">
        <v>339.8</v>
      </c>
      <c r="K15" s="10">
        <v>43438</v>
      </c>
      <c r="L15" s="2"/>
      <c r="M15" s="2"/>
      <c r="N15" s="2"/>
    </row>
    <row r="16" spans="1:14" x14ac:dyDescent="0.3">
      <c r="A16" s="145" t="s">
        <v>225</v>
      </c>
      <c r="B16" s="128">
        <v>43369</v>
      </c>
      <c r="C16" s="129" t="s">
        <v>194</v>
      </c>
      <c r="D16" s="121" t="s">
        <v>176</v>
      </c>
      <c r="E16" s="127" t="s">
        <v>193</v>
      </c>
      <c r="F16" s="164">
        <v>242.58</v>
      </c>
      <c r="G16" s="176">
        <v>242.58</v>
      </c>
      <c r="H16" s="178"/>
      <c r="I16" s="10">
        <v>43413</v>
      </c>
      <c r="J16" s="190">
        <v>242.58</v>
      </c>
      <c r="K16" s="10">
        <v>43438</v>
      </c>
      <c r="L16" s="2"/>
      <c r="M16" s="2"/>
      <c r="N16" s="2"/>
    </row>
    <row r="17" spans="1:14" x14ac:dyDescent="0.3">
      <c r="A17" s="145" t="s">
        <v>226</v>
      </c>
      <c r="B17" s="128">
        <v>43362</v>
      </c>
      <c r="C17" s="129" t="s">
        <v>200</v>
      </c>
      <c r="D17" s="121" t="s">
        <v>202</v>
      </c>
      <c r="E17" s="127" t="s">
        <v>201</v>
      </c>
      <c r="F17" s="164">
        <v>321.75</v>
      </c>
      <c r="G17" s="176">
        <v>321.75</v>
      </c>
      <c r="H17" s="177"/>
      <c r="I17" s="10">
        <v>43413</v>
      </c>
      <c r="J17" s="190">
        <v>321.75</v>
      </c>
      <c r="K17" s="10">
        <v>43444</v>
      </c>
      <c r="L17" s="2"/>
      <c r="M17" s="2"/>
      <c r="N17" s="2"/>
    </row>
    <row r="18" spans="1:14" x14ac:dyDescent="0.3">
      <c r="A18" s="145" t="s">
        <v>227</v>
      </c>
      <c r="B18" s="128">
        <v>43346</v>
      </c>
      <c r="C18" s="129" t="s">
        <v>191</v>
      </c>
      <c r="D18" s="130" t="s">
        <v>189</v>
      </c>
      <c r="E18" s="127" t="s">
        <v>190</v>
      </c>
      <c r="F18" s="164">
        <v>800</v>
      </c>
      <c r="G18" s="176">
        <v>800</v>
      </c>
      <c r="H18" s="176"/>
      <c r="I18" s="10">
        <v>43413</v>
      </c>
      <c r="J18" s="190">
        <v>800</v>
      </c>
      <c r="K18" s="10">
        <v>43418</v>
      </c>
      <c r="L18" s="2"/>
      <c r="M18" s="2"/>
      <c r="N18" s="2"/>
    </row>
    <row r="19" spans="1:14" x14ac:dyDescent="0.3">
      <c r="A19" s="145" t="s">
        <v>228</v>
      </c>
      <c r="B19" s="128">
        <v>43370</v>
      </c>
      <c r="C19" s="129" t="s">
        <v>177</v>
      </c>
      <c r="D19" s="121" t="s">
        <v>175</v>
      </c>
      <c r="E19" s="127" t="s">
        <v>179</v>
      </c>
      <c r="F19" s="164">
        <v>244</v>
      </c>
      <c r="G19" s="176">
        <v>244</v>
      </c>
      <c r="H19" s="177"/>
      <c r="I19" s="10">
        <v>43413</v>
      </c>
      <c r="J19" s="190">
        <v>244</v>
      </c>
      <c r="K19" s="10">
        <v>43418</v>
      </c>
      <c r="L19" s="2"/>
      <c r="M19" s="2"/>
      <c r="N19" s="2"/>
    </row>
    <row r="20" spans="1:14" x14ac:dyDescent="0.3">
      <c r="A20" s="121"/>
      <c r="B20" s="128"/>
      <c r="C20" s="129"/>
      <c r="D20" s="121"/>
      <c r="E20" s="127"/>
      <c r="F20" s="166">
        <f>SUM(F12:F19)</f>
        <v>4410.13</v>
      </c>
      <c r="G20" s="174">
        <f>SUM(G12:G19)</f>
        <v>3762.13</v>
      </c>
      <c r="H20" s="177"/>
      <c r="I20" s="10"/>
      <c r="J20" s="154"/>
      <c r="K20" s="2"/>
      <c r="L20" s="2"/>
      <c r="M20" s="2"/>
      <c r="N20" s="2"/>
    </row>
    <row r="21" spans="1:14" x14ac:dyDescent="0.3">
      <c r="A21" s="16" t="s">
        <v>135</v>
      </c>
      <c r="B21" s="16"/>
      <c r="C21" s="16" t="s">
        <v>11</v>
      </c>
      <c r="D21" s="17"/>
      <c r="E21" s="17"/>
      <c r="F21" s="167"/>
      <c r="G21" s="179" t="s">
        <v>135</v>
      </c>
      <c r="H21" s="180"/>
      <c r="I21" s="2"/>
      <c r="J21" s="154"/>
      <c r="K21" s="2"/>
      <c r="L21" s="2"/>
      <c r="M21" s="2"/>
      <c r="N21" s="2"/>
    </row>
    <row r="22" spans="1:14" x14ac:dyDescent="0.3">
      <c r="A22" s="146" t="s">
        <v>217</v>
      </c>
      <c r="B22" s="120">
        <v>43276</v>
      </c>
      <c r="C22" s="18" t="s">
        <v>180</v>
      </c>
      <c r="D22" s="18" t="s">
        <v>14</v>
      </c>
      <c r="E22" s="18" t="s">
        <v>181</v>
      </c>
      <c r="F22" s="168">
        <v>2000</v>
      </c>
      <c r="G22" s="181">
        <v>2000</v>
      </c>
      <c r="H22" s="182"/>
      <c r="I22" s="10">
        <v>43413</v>
      </c>
      <c r="J22" s="155" t="s">
        <v>74</v>
      </c>
      <c r="K22" s="2"/>
      <c r="L22" s="2"/>
      <c r="M22" s="2"/>
      <c r="N22" s="2"/>
    </row>
    <row r="23" spans="1:14" x14ac:dyDescent="0.3">
      <c r="A23" s="18"/>
      <c r="B23" s="120"/>
      <c r="C23" s="18"/>
      <c r="D23" s="18"/>
      <c r="E23" s="18"/>
      <c r="F23" s="169">
        <f>SUM(F22)</f>
        <v>2000</v>
      </c>
      <c r="G23" s="179">
        <f>SUM(G22)</f>
        <v>2000</v>
      </c>
      <c r="H23" s="182"/>
      <c r="I23" s="10"/>
      <c r="J23" s="154"/>
      <c r="K23" s="2"/>
      <c r="L23" s="2"/>
      <c r="M23" s="2"/>
      <c r="N23" s="2"/>
    </row>
    <row r="24" spans="1:14" x14ac:dyDescent="0.3">
      <c r="A24" s="122" t="s">
        <v>135</v>
      </c>
      <c r="B24" s="122"/>
      <c r="C24" s="122" t="s">
        <v>16</v>
      </c>
      <c r="D24" s="123"/>
      <c r="E24" s="124"/>
      <c r="F24" s="170"/>
      <c r="G24" s="183" t="s">
        <v>135</v>
      </c>
      <c r="H24" s="184"/>
      <c r="I24" s="10"/>
      <c r="J24" s="154"/>
      <c r="K24" s="2"/>
      <c r="L24" s="2"/>
      <c r="M24" s="2"/>
      <c r="N24" s="2"/>
    </row>
    <row r="25" spans="1:14" ht="13.8" customHeight="1" x14ac:dyDescent="0.3">
      <c r="A25" s="147" t="s">
        <v>221</v>
      </c>
      <c r="B25" s="125">
        <v>43373</v>
      </c>
      <c r="C25" s="123" t="s">
        <v>197</v>
      </c>
      <c r="D25" s="123" t="s">
        <v>195</v>
      </c>
      <c r="E25" s="124" t="s">
        <v>196</v>
      </c>
      <c r="F25" s="170">
        <v>2507</v>
      </c>
      <c r="G25" s="185"/>
      <c r="H25" s="210" t="s">
        <v>242</v>
      </c>
      <c r="I25" s="10">
        <v>43413</v>
      </c>
      <c r="J25" s="209" t="s">
        <v>273</v>
      </c>
      <c r="K25" s="10"/>
      <c r="L25" s="2"/>
      <c r="M25" s="2"/>
      <c r="N25" s="2"/>
    </row>
    <row r="26" spans="1:14" x14ac:dyDescent="0.3">
      <c r="A26" s="123"/>
      <c r="B26" s="125"/>
      <c r="C26" s="123"/>
      <c r="D26" s="123"/>
      <c r="E26" s="124"/>
      <c r="F26" s="171">
        <f>SUM(F25)</f>
        <v>2507</v>
      </c>
      <c r="G26" s="185"/>
      <c r="H26" s="186"/>
      <c r="I26" s="2"/>
      <c r="J26" s="153"/>
      <c r="K26" s="2"/>
      <c r="L26" s="2"/>
      <c r="M26" s="2"/>
      <c r="N26" s="2"/>
    </row>
    <row r="27" spans="1:14" x14ac:dyDescent="0.3">
      <c r="A27" s="33"/>
      <c r="B27" s="33"/>
      <c r="C27" s="33"/>
      <c r="D27" s="29"/>
      <c r="E27" s="29"/>
      <c r="F27" s="29"/>
      <c r="I27" s="2"/>
      <c r="J27" s="191">
        <f>J6+J7+J8+J13+J14+J15+J16+J17+J18+J19</f>
        <v>7428.03</v>
      </c>
      <c r="K27" s="1" t="s">
        <v>245</v>
      </c>
    </row>
    <row r="28" spans="1:14" x14ac:dyDescent="0.3">
      <c r="A28" s="29"/>
      <c r="B28" s="29"/>
      <c r="E28" s="29"/>
      <c r="F28" s="131"/>
      <c r="G28" s="5"/>
      <c r="H28" s="32"/>
      <c r="I28" s="10"/>
      <c r="J28" s="194">
        <f>G9+G12+G22+1250</f>
        <v>5850</v>
      </c>
      <c r="K28" s="234" t="s">
        <v>274</v>
      </c>
    </row>
    <row r="29" spans="1:14" x14ac:dyDescent="0.3">
      <c r="A29" s="29"/>
      <c r="B29" s="29"/>
      <c r="C29" s="30"/>
      <c r="D29" s="29"/>
      <c r="E29" s="36" t="s">
        <v>85</v>
      </c>
      <c r="F29" s="37">
        <f>F10+F20</f>
        <v>11210.130000000001</v>
      </c>
      <c r="G29" s="14">
        <f>G10+G20</f>
        <v>10562.130000000001</v>
      </c>
      <c r="H29" s="45"/>
      <c r="I29" s="208"/>
      <c r="J29" s="153"/>
    </row>
    <row r="30" spans="1:14" x14ac:dyDescent="0.3">
      <c r="A30" s="29"/>
      <c r="B30" s="29"/>
      <c r="C30" s="30"/>
      <c r="D30" s="29"/>
      <c r="E30" s="38" t="s">
        <v>149</v>
      </c>
      <c r="F30" s="39">
        <f>F23+F26</f>
        <v>4507</v>
      </c>
      <c r="G30" s="45">
        <f>G23</f>
        <v>2000</v>
      </c>
      <c r="H30" s="5"/>
      <c r="I30" s="2"/>
      <c r="J30" s="153"/>
    </row>
    <row r="31" spans="1:14" ht="15" thickBot="1" x14ac:dyDescent="0.35">
      <c r="A31" s="29"/>
      <c r="B31" s="29"/>
      <c r="C31" s="29"/>
      <c r="D31" s="29"/>
      <c r="E31" s="133" t="s">
        <v>150</v>
      </c>
      <c r="F31" s="98">
        <f>F10+F20+F23+F26</f>
        <v>15717.130000000001</v>
      </c>
      <c r="G31" s="14">
        <f>SUM(G29:G30)</f>
        <v>12562.130000000001</v>
      </c>
      <c r="H31" s="14"/>
      <c r="I31" s="2"/>
      <c r="J31" s="153"/>
    </row>
    <row r="32" spans="1:14" ht="15" thickTop="1" x14ac:dyDescent="0.3">
      <c r="A32" s="2"/>
      <c r="B32" s="2"/>
      <c r="C32" s="2"/>
      <c r="D32" s="2"/>
      <c r="E32" s="141"/>
      <c r="F32" s="141"/>
      <c r="G32" s="5"/>
      <c r="H32" s="45"/>
      <c r="I32" s="2"/>
      <c r="J32" s="153"/>
    </row>
    <row r="33" spans="1:10" x14ac:dyDescent="0.3">
      <c r="A33" s="2"/>
      <c r="B33" s="2"/>
      <c r="C33" s="2"/>
      <c r="D33" s="2"/>
      <c r="E33" s="46" t="s">
        <v>87</v>
      </c>
      <c r="F33" s="32">
        <f>'HS 2017'!E39</f>
        <v>0</v>
      </c>
      <c r="G33" s="2"/>
      <c r="H33" s="14"/>
      <c r="I33" s="2"/>
      <c r="J33" s="153"/>
    </row>
    <row r="34" spans="1:10" x14ac:dyDescent="0.3">
      <c r="A34" s="2"/>
      <c r="B34" s="2"/>
      <c r="C34" s="2"/>
      <c r="D34" s="2"/>
      <c r="E34" s="141" t="s">
        <v>203</v>
      </c>
      <c r="F34" s="32">
        <f>'FS 2018'!G37</f>
        <v>5000</v>
      </c>
      <c r="G34" s="2"/>
      <c r="H34" s="2"/>
      <c r="I34" s="2"/>
      <c r="J34" s="153"/>
    </row>
    <row r="35" spans="1:10" ht="15" thickBot="1" x14ac:dyDescent="0.35">
      <c r="A35" s="2"/>
      <c r="B35" s="2"/>
      <c r="C35" s="2"/>
      <c r="D35" s="2"/>
      <c r="E35" s="133" t="s">
        <v>204</v>
      </c>
      <c r="F35" s="103">
        <f>SUM(F32:F34)</f>
        <v>5000</v>
      </c>
      <c r="G35" s="2"/>
      <c r="H35" s="2"/>
      <c r="I35" s="2"/>
      <c r="J35" s="153"/>
    </row>
    <row r="36" spans="1:10" ht="15" thickTop="1" x14ac:dyDescent="0.3">
      <c r="A36" s="2"/>
      <c r="B36" s="2"/>
      <c r="C36" s="2"/>
      <c r="D36" s="5"/>
      <c r="E36" s="2"/>
      <c r="F36" s="14"/>
      <c r="G36" s="2"/>
      <c r="H36" s="2"/>
      <c r="I36" s="2"/>
      <c r="J36" s="153"/>
    </row>
    <row r="37" spans="1:10" x14ac:dyDescent="0.3">
      <c r="A37" s="2"/>
      <c r="B37" s="2"/>
      <c r="D37" s="5"/>
      <c r="E37" s="1" t="s">
        <v>206</v>
      </c>
      <c r="F37" s="45">
        <f>F31+F35</f>
        <v>20717.13</v>
      </c>
      <c r="G37" s="2"/>
      <c r="H37" s="2"/>
      <c r="I37" s="2"/>
      <c r="J37" s="153"/>
    </row>
    <row r="38" spans="1:10" x14ac:dyDescent="0.3">
      <c r="A38" s="2"/>
      <c r="B38" s="2"/>
      <c r="C38" s="2"/>
      <c r="D38" s="5"/>
      <c r="E38" s="149" t="s">
        <v>207</v>
      </c>
      <c r="F38" s="150">
        <f>F30</f>
        <v>4507</v>
      </c>
      <c r="G38" s="2"/>
      <c r="H38" s="2"/>
      <c r="I38" s="2"/>
      <c r="J38" s="153"/>
    </row>
    <row r="39" spans="1:10" x14ac:dyDescent="0.3">
      <c r="A39" s="2"/>
      <c r="B39" s="2"/>
      <c r="C39" s="2"/>
      <c r="D39" s="5"/>
      <c r="E39" s="149" t="s">
        <v>208</v>
      </c>
      <c r="F39" s="150">
        <f>F37-F38</f>
        <v>16210.130000000001</v>
      </c>
      <c r="G39" s="2"/>
      <c r="H39" s="2"/>
      <c r="I39" s="2"/>
      <c r="J39" s="153"/>
    </row>
    <row r="40" spans="1:10" x14ac:dyDescent="0.3">
      <c r="A40" s="2"/>
      <c r="B40" s="2"/>
      <c r="G40" s="2"/>
      <c r="H40" s="2"/>
      <c r="I40" s="2"/>
      <c r="J40" s="153"/>
    </row>
    <row r="41" spans="1:10" ht="15" thickBot="1" x14ac:dyDescent="0.35">
      <c r="A41" s="2"/>
      <c r="B41" s="2"/>
      <c r="C41" s="2"/>
      <c r="D41" s="14"/>
      <c r="E41" s="99" t="s">
        <v>205</v>
      </c>
      <c r="F41" s="98">
        <f>'FS 2018'!D40</f>
        <v>33315.5</v>
      </c>
      <c r="G41" s="2"/>
      <c r="H41" s="5"/>
      <c r="I41" s="2"/>
      <c r="J41" s="153"/>
    </row>
    <row r="42" spans="1:10" ht="15" thickTop="1" x14ac:dyDescent="0.3">
      <c r="A42" s="2"/>
      <c r="B42" s="2"/>
      <c r="C42" s="2"/>
      <c r="D42" s="14"/>
      <c r="E42" s="2" t="s">
        <v>233</v>
      </c>
      <c r="F42" s="5">
        <f>-F37</f>
        <v>-20717.13</v>
      </c>
      <c r="G42" s="2"/>
      <c r="H42" s="2"/>
      <c r="I42" s="2"/>
      <c r="J42" s="153"/>
    </row>
    <row r="43" spans="1:10" ht="15" thickBot="1" x14ac:dyDescent="0.35">
      <c r="A43" s="2"/>
      <c r="B43" s="2"/>
      <c r="C43" s="48"/>
      <c r="D43" s="132"/>
      <c r="E43" s="99" t="s">
        <v>234</v>
      </c>
      <c r="F43" s="98">
        <f>SUM(F41:F42)</f>
        <v>12598.369999999999</v>
      </c>
      <c r="G43" s="2"/>
      <c r="H43" s="2"/>
      <c r="I43" s="2"/>
      <c r="J43" s="153"/>
    </row>
    <row r="44" spans="1:10" ht="15" thickTop="1" x14ac:dyDescent="0.3">
      <c r="A44" s="2"/>
      <c r="B44" s="2"/>
      <c r="C44" s="2"/>
      <c r="D44" s="1"/>
      <c r="G44" s="2"/>
      <c r="H44" s="2"/>
      <c r="I44" s="2"/>
      <c r="J44" s="153"/>
    </row>
    <row r="45" spans="1:10" x14ac:dyDescent="0.3">
      <c r="A45" s="2"/>
      <c r="B45" s="2"/>
      <c r="C45" s="2"/>
      <c r="G45" s="2"/>
      <c r="H45" s="2"/>
      <c r="I45" s="2"/>
      <c r="J45" s="153"/>
    </row>
    <row r="46" spans="1:10" x14ac:dyDescent="0.3">
      <c r="A46" s="2"/>
      <c r="B46" s="2"/>
      <c r="C46" s="2"/>
      <c r="G46" s="5"/>
      <c r="H46" s="2"/>
      <c r="I46" s="2"/>
      <c r="J46" s="153"/>
    </row>
    <row r="47" spans="1:10" x14ac:dyDescent="0.3">
      <c r="A47" s="2"/>
      <c r="B47" s="2"/>
      <c r="C47" s="2"/>
      <c r="G47" s="2"/>
      <c r="H47" s="2"/>
      <c r="I47" s="2"/>
      <c r="J47" s="153"/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6"/>
  <sheetViews>
    <sheetView workbookViewId="0">
      <selection activeCell="G40" sqref="G40"/>
    </sheetView>
  </sheetViews>
  <sheetFormatPr baseColWidth="10" defaultRowHeight="14.4" x14ac:dyDescent="0.3"/>
  <cols>
    <col min="2" max="2" width="59.5546875" customWidth="1"/>
    <col min="6" max="6" width="21.88671875" customWidth="1"/>
    <col min="9" max="9" width="8.6640625" customWidth="1"/>
    <col min="10" max="10" width="13.88671875" customWidth="1"/>
    <col min="11" max="11" width="12.77734375" customWidth="1"/>
  </cols>
  <sheetData>
    <row r="1" spans="1:11" ht="15.6" x14ac:dyDescent="0.3">
      <c r="A1" s="199" t="s">
        <v>246</v>
      </c>
      <c r="J1" s="228" t="s">
        <v>269</v>
      </c>
      <c r="K1" s="228" t="s">
        <v>270</v>
      </c>
    </row>
    <row r="2" spans="1:11" x14ac:dyDescent="0.3">
      <c r="A2" s="2"/>
      <c r="B2" s="2"/>
      <c r="C2" s="2" t="s">
        <v>247</v>
      </c>
      <c r="D2" s="2" t="s">
        <v>166</v>
      </c>
      <c r="E2" s="2"/>
      <c r="F2" s="2"/>
      <c r="I2" s="231" t="s">
        <v>10</v>
      </c>
      <c r="J2" s="229">
        <f>'HS 2017'!E26+'HS 2017'!E29</f>
        <v>8377.5</v>
      </c>
      <c r="K2" s="229">
        <f>'HS 2017'!E26+'HS 2017'!E29</f>
        <v>8377.5</v>
      </c>
    </row>
    <row r="3" spans="1:11" x14ac:dyDescent="0.3">
      <c r="A3" s="200"/>
      <c r="B3" s="2"/>
      <c r="C3" s="201"/>
      <c r="D3" s="201"/>
      <c r="E3" s="202">
        <v>-15951.36</v>
      </c>
      <c r="F3" s="203" t="s">
        <v>248</v>
      </c>
      <c r="I3" s="231" t="s">
        <v>60</v>
      </c>
      <c r="J3" s="229">
        <f>'FS 2018'!F8+'FS 2018'!F16+'FS 2018'!F24+'FS 2018'!F27</f>
        <v>23117</v>
      </c>
      <c r="K3" s="229">
        <f>'FS 2018'!G32</f>
        <v>21045.599999999999</v>
      </c>
    </row>
    <row r="4" spans="1:11" x14ac:dyDescent="0.3">
      <c r="A4" s="204">
        <v>43131</v>
      </c>
      <c r="B4" s="200" t="s">
        <v>299</v>
      </c>
      <c r="C4" s="205">
        <v>2000</v>
      </c>
      <c r="D4" s="201"/>
      <c r="E4" s="206">
        <v>-13951.36</v>
      </c>
      <c r="F4" s="2"/>
      <c r="I4" s="231" t="s">
        <v>75</v>
      </c>
      <c r="J4" s="229">
        <f>'HS 2018'!F10+'HS 2018'!F20</f>
        <v>11210.130000000001</v>
      </c>
      <c r="K4" s="229">
        <f>'HS 2018'!G29</f>
        <v>10562.130000000001</v>
      </c>
    </row>
    <row r="5" spans="1:11" x14ac:dyDescent="0.3">
      <c r="A5" s="204">
        <v>43201</v>
      </c>
      <c r="B5" s="200" t="s">
        <v>298</v>
      </c>
      <c r="C5" s="205">
        <v>1898</v>
      </c>
      <c r="D5" s="201"/>
      <c r="E5" s="206">
        <v>-12053.36</v>
      </c>
      <c r="F5" s="2"/>
      <c r="I5" s="231"/>
      <c r="J5" s="230">
        <f>SUM(J2:J4)</f>
        <v>42704.630000000005</v>
      </c>
      <c r="K5" s="230">
        <f>SUM(K2:K4)</f>
        <v>39985.229999999996</v>
      </c>
    </row>
    <row r="6" spans="1:11" x14ac:dyDescent="0.3">
      <c r="A6" s="204">
        <v>43201</v>
      </c>
      <c r="B6" s="200" t="s">
        <v>297</v>
      </c>
      <c r="C6" s="205">
        <v>1317.35</v>
      </c>
      <c r="D6" s="201"/>
      <c r="E6" s="206">
        <v>-10736.01</v>
      </c>
      <c r="F6" s="2"/>
      <c r="I6" s="231" t="s">
        <v>135</v>
      </c>
      <c r="J6" s="229">
        <v>4000</v>
      </c>
      <c r="K6" s="229">
        <v>4000</v>
      </c>
    </row>
    <row r="7" spans="1:11" x14ac:dyDescent="0.3">
      <c r="A7" s="204">
        <v>43243</v>
      </c>
      <c r="B7" s="200" t="s">
        <v>296</v>
      </c>
      <c r="C7" s="205">
        <v>1250</v>
      </c>
      <c r="D7" s="201"/>
      <c r="E7" s="206">
        <v>-9486.01</v>
      </c>
      <c r="F7" s="2"/>
      <c r="I7" s="231"/>
      <c r="J7" s="229">
        <f>'HS 2018'!F23+'HS 2018'!F26</f>
        <v>4507</v>
      </c>
      <c r="K7" s="231">
        <v>0</v>
      </c>
    </row>
    <row r="8" spans="1:11" x14ac:dyDescent="0.3">
      <c r="A8" s="204">
        <v>43248</v>
      </c>
      <c r="B8" s="200" t="s">
        <v>157</v>
      </c>
      <c r="C8" s="205"/>
      <c r="D8" s="205">
        <v>9000</v>
      </c>
      <c r="E8" s="206">
        <v>-18486.009999999998</v>
      </c>
      <c r="F8" s="2"/>
      <c r="I8" s="231"/>
      <c r="J8" s="230">
        <f>SUM(J6:J7)</f>
        <v>8507</v>
      </c>
      <c r="K8" s="230">
        <f>SUM(K6:K7)</f>
        <v>4000</v>
      </c>
    </row>
    <row r="9" spans="1:11" x14ac:dyDescent="0.3">
      <c r="A9" s="204">
        <v>43256</v>
      </c>
      <c r="B9" s="200" t="s">
        <v>295</v>
      </c>
      <c r="C9" s="205">
        <v>2000</v>
      </c>
      <c r="D9" s="201"/>
      <c r="E9" s="206">
        <v>-16486.009999999998</v>
      </c>
      <c r="F9" s="2"/>
      <c r="I9" s="228" t="s">
        <v>80</v>
      </c>
      <c r="J9" s="230">
        <f>J5+J8</f>
        <v>51211.630000000005</v>
      </c>
      <c r="K9" s="230">
        <f>K5+K6</f>
        <v>43985.229999999996</v>
      </c>
    </row>
    <row r="10" spans="1:11" x14ac:dyDescent="0.3">
      <c r="A10" s="204">
        <v>43256</v>
      </c>
      <c r="B10" s="200" t="s">
        <v>294</v>
      </c>
      <c r="C10" s="205">
        <v>150</v>
      </c>
      <c r="D10" s="201"/>
      <c r="E10" s="206">
        <v>-16336.01</v>
      </c>
      <c r="F10" s="2"/>
      <c r="I10" s="2"/>
    </row>
    <row r="11" spans="1:11" x14ac:dyDescent="0.3">
      <c r="A11" s="204">
        <v>43270</v>
      </c>
      <c r="B11" s="200" t="s">
        <v>293</v>
      </c>
      <c r="C11" s="205">
        <v>536.1</v>
      </c>
      <c r="D11" s="201"/>
      <c r="E11" s="206">
        <v>-15799.91</v>
      </c>
      <c r="F11" s="2"/>
    </row>
    <row r="12" spans="1:11" x14ac:dyDescent="0.3">
      <c r="A12" s="204">
        <v>43278</v>
      </c>
      <c r="B12" s="200" t="s">
        <v>300</v>
      </c>
      <c r="C12" s="205"/>
      <c r="D12" s="205">
        <v>9000</v>
      </c>
      <c r="E12" s="206">
        <v>-24799.91</v>
      </c>
      <c r="F12" s="2"/>
    </row>
    <row r="13" spans="1:11" x14ac:dyDescent="0.3">
      <c r="A13" s="204">
        <v>43286</v>
      </c>
      <c r="B13" s="200" t="s">
        <v>278</v>
      </c>
      <c r="C13" s="205">
        <v>1250</v>
      </c>
      <c r="D13" s="201"/>
      <c r="E13" s="206">
        <v>-23549.91</v>
      </c>
      <c r="F13" s="2"/>
    </row>
    <row r="14" spans="1:11" x14ac:dyDescent="0.3">
      <c r="A14" s="204">
        <v>43286</v>
      </c>
      <c r="B14" s="200" t="s">
        <v>292</v>
      </c>
      <c r="C14" s="205">
        <v>1151.5</v>
      </c>
      <c r="D14" s="201"/>
      <c r="E14" s="206">
        <v>-22398.41</v>
      </c>
      <c r="F14" s="2"/>
    </row>
    <row r="15" spans="1:11" x14ac:dyDescent="0.3">
      <c r="A15" s="204">
        <v>43286</v>
      </c>
      <c r="B15" s="200" t="s">
        <v>291</v>
      </c>
      <c r="C15" s="205">
        <v>580.86</v>
      </c>
      <c r="D15" s="201"/>
      <c r="E15" s="206">
        <v>-21817.55</v>
      </c>
      <c r="F15" s="2"/>
    </row>
    <row r="16" spans="1:11" x14ac:dyDescent="0.3">
      <c r="A16" s="204">
        <v>43299</v>
      </c>
      <c r="B16" s="200" t="s">
        <v>275</v>
      </c>
      <c r="C16" s="205">
        <v>1250</v>
      </c>
      <c r="D16" s="201"/>
      <c r="E16" s="206">
        <v>-20567.55</v>
      </c>
      <c r="F16" s="2"/>
    </row>
    <row r="17" spans="1:6" x14ac:dyDescent="0.3">
      <c r="A17" s="204">
        <v>43348</v>
      </c>
      <c r="B17" s="200" t="s">
        <v>276</v>
      </c>
      <c r="C17" s="205">
        <v>1019.1</v>
      </c>
      <c r="D17" s="201"/>
      <c r="E17" s="206">
        <v>-19548.45</v>
      </c>
      <c r="F17" s="2"/>
    </row>
    <row r="18" spans="1:6" x14ac:dyDescent="0.3">
      <c r="A18" s="204">
        <v>43369</v>
      </c>
      <c r="B18" s="200" t="s">
        <v>277</v>
      </c>
      <c r="C18" s="205">
        <v>1200</v>
      </c>
      <c r="D18" s="201"/>
      <c r="E18" s="206">
        <v>-18348.45</v>
      </c>
      <c r="F18" s="2"/>
    </row>
    <row r="19" spans="1:6" x14ac:dyDescent="0.3">
      <c r="A19" s="204">
        <v>43381</v>
      </c>
      <c r="B19" s="200" t="s">
        <v>301</v>
      </c>
      <c r="C19" s="205"/>
      <c r="D19" s="201">
        <v>478.45</v>
      </c>
      <c r="E19" s="206">
        <v>-18826.900000000001</v>
      </c>
      <c r="F19" s="2"/>
    </row>
    <row r="20" spans="1:6" x14ac:dyDescent="0.3">
      <c r="A20" s="204">
        <v>43419</v>
      </c>
      <c r="B20" s="200" t="s">
        <v>290</v>
      </c>
      <c r="C20" s="205">
        <v>800</v>
      </c>
      <c r="D20" s="201"/>
      <c r="E20" s="206">
        <v>-18026.900000000001</v>
      </c>
      <c r="F20" s="2"/>
    </row>
    <row r="21" spans="1:6" x14ac:dyDescent="0.3">
      <c r="A21" s="204">
        <v>43419</v>
      </c>
      <c r="B21" s="200" t="s">
        <v>289</v>
      </c>
      <c r="C21" s="205">
        <v>2000</v>
      </c>
      <c r="D21" s="201"/>
      <c r="E21" s="206">
        <v>-16026.9</v>
      </c>
      <c r="F21" s="2"/>
    </row>
    <row r="22" spans="1:6" x14ac:dyDescent="0.3">
      <c r="A22" s="204">
        <v>43419</v>
      </c>
      <c r="B22" s="200" t="s">
        <v>288</v>
      </c>
      <c r="C22" s="205">
        <v>244</v>
      </c>
      <c r="D22" s="201"/>
      <c r="E22" s="206">
        <v>-15782.9</v>
      </c>
      <c r="F22" s="2"/>
    </row>
    <row r="23" spans="1:6" x14ac:dyDescent="0.3">
      <c r="A23" s="204">
        <v>43419</v>
      </c>
      <c r="B23" s="200" t="s">
        <v>249</v>
      </c>
      <c r="C23" s="205">
        <v>1175</v>
      </c>
      <c r="D23" s="201"/>
      <c r="E23" s="206">
        <v>-14607.9</v>
      </c>
      <c r="F23" s="2"/>
    </row>
    <row r="24" spans="1:6" x14ac:dyDescent="0.3">
      <c r="A24" s="204">
        <v>43419</v>
      </c>
      <c r="B24" s="200" t="s">
        <v>287</v>
      </c>
      <c r="C24" s="205">
        <v>39</v>
      </c>
      <c r="D24" s="201"/>
      <c r="E24" s="206">
        <v>-14568.9</v>
      </c>
      <c r="F24" s="2"/>
    </row>
    <row r="25" spans="1:6" x14ac:dyDescent="0.3">
      <c r="A25" s="204">
        <v>43419</v>
      </c>
      <c r="B25" s="200" t="s">
        <v>286</v>
      </c>
      <c r="C25" s="205">
        <v>1200</v>
      </c>
      <c r="D25" s="201"/>
      <c r="E25" s="206">
        <v>-13368.9</v>
      </c>
      <c r="F25" s="2"/>
    </row>
    <row r="26" spans="1:6" x14ac:dyDescent="0.3">
      <c r="A26" s="204">
        <v>43439</v>
      </c>
      <c r="B26" s="200" t="s">
        <v>285</v>
      </c>
      <c r="C26" s="205">
        <v>339.8</v>
      </c>
      <c r="D26" s="201"/>
      <c r="E26" s="206">
        <v>-13029.1</v>
      </c>
      <c r="F26" s="2"/>
    </row>
    <row r="27" spans="1:6" x14ac:dyDescent="0.3">
      <c r="A27" s="204">
        <v>43439</v>
      </c>
      <c r="B27" s="200" t="s">
        <v>279</v>
      </c>
      <c r="C27" s="205">
        <v>203.35</v>
      </c>
      <c r="D27" s="201"/>
      <c r="E27" s="206">
        <v>-12825.75</v>
      </c>
      <c r="F27" s="2"/>
    </row>
    <row r="28" spans="1:6" x14ac:dyDescent="0.3">
      <c r="A28" s="204">
        <v>43439</v>
      </c>
      <c r="B28" s="200" t="s">
        <v>280</v>
      </c>
      <c r="C28" s="205">
        <v>562.54999999999995</v>
      </c>
      <c r="D28" s="201"/>
      <c r="E28" s="206">
        <v>-12263.2</v>
      </c>
      <c r="F28" s="2"/>
    </row>
    <row r="29" spans="1:6" x14ac:dyDescent="0.3">
      <c r="A29" s="204">
        <v>43439</v>
      </c>
      <c r="B29" s="200" t="s">
        <v>284</v>
      </c>
      <c r="C29" s="205">
        <v>2000</v>
      </c>
      <c r="D29" s="201"/>
      <c r="E29" s="206">
        <v>-10263.200000000001</v>
      </c>
      <c r="F29" s="2"/>
    </row>
    <row r="30" spans="1:6" x14ac:dyDescent="0.3">
      <c r="A30" s="204">
        <v>43439</v>
      </c>
      <c r="B30" s="200" t="s">
        <v>281</v>
      </c>
      <c r="C30" s="205">
        <v>242.58</v>
      </c>
      <c r="D30" s="201"/>
      <c r="E30" s="206">
        <v>-10020.620000000001</v>
      </c>
      <c r="F30" s="2"/>
    </row>
    <row r="31" spans="1:6" x14ac:dyDescent="0.3">
      <c r="A31" s="204">
        <v>43445</v>
      </c>
      <c r="B31" s="200" t="s">
        <v>282</v>
      </c>
      <c r="C31" s="205">
        <v>600</v>
      </c>
      <c r="D31" s="201"/>
      <c r="E31" s="206">
        <v>-9420.6200000000008</v>
      </c>
      <c r="F31" s="2"/>
    </row>
    <row r="32" spans="1:6" x14ac:dyDescent="0.3">
      <c r="A32" s="204">
        <v>43445</v>
      </c>
      <c r="B32" s="200" t="s">
        <v>283</v>
      </c>
      <c r="C32" s="205">
        <v>321.75</v>
      </c>
      <c r="D32" s="201"/>
      <c r="E32" s="206">
        <v>-9098.8700000000008</v>
      </c>
      <c r="F32" s="2"/>
    </row>
    <row r="33" spans="1:6" x14ac:dyDescent="0.3">
      <c r="A33" s="204">
        <v>43458</v>
      </c>
      <c r="B33" s="200" t="s">
        <v>250</v>
      </c>
      <c r="C33" s="205">
        <v>1500</v>
      </c>
      <c r="D33" s="201"/>
      <c r="E33" s="202">
        <v>-7598.87</v>
      </c>
      <c r="F33" s="203" t="s">
        <v>251</v>
      </c>
    </row>
    <row r="34" spans="1:6" x14ac:dyDescent="0.3">
      <c r="A34" s="200"/>
      <c r="B34" s="203" t="s">
        <v>164</v>
      </c>
      <c r="C34" s="207">
        <v>26830.94</v>
      </c>
      <c r="D34" s="207">
        <v>18478.45</v>
      </c>
      <c r="E34" s="201"/>
      <c r="F34" s="2"/>
    </row>
    <row r="35" spans="1:6" x14ac:dyDescent="0.3">
      <c r="C35" s="91"/>
    </row>
    <row r="36" spans="1:6" x14ac:dyDescent="0.3">
      <c r="A36" s="232" t="s">
        <v>253</v>
      </c>
      <c r="B36" s="232"/>
      <c r="C36" s="233">
        <v>7598.87</v>
      </c>
      <c r="D36" s="200"/>
      <c r="E36" s="200"/>
    </row>
    <row r="37" spans="1:6" x14ac:dyDescent="0.3">
      <c r="A37" s="232" t="s">
        <v>272</v>
      </c>
      <c r="B37" s="232"/>
      <c r="C37" s="233">
        <v>-5850</v>
      </c>
      <c r="D37" s="200"/>
      <c r="E37" s="200"/>
    </row>
    <row r="38" spans="1:6" x14ac:dyDescent="0.3">
      <c r="A38" s="232" t="s">
        <v>271</v>
      </c>
      <c r="B38" s="232"/>
      <c r="C38" s="233">
        <v>-4000</v>
      </c>
      <c r="D38" s="200"/>
      <c r="E38" s="200"/>
    </row>
    <row r="39" spans="1:6" x14ac:dyDescent="0.3">
      <c r="A39" s="232" t="s">
        <v>252</v>
      </c>
      <c r="B39" s="232"/>
      <c r="C39" s="233">
        <v>-1769.5</v>
      </c>
      <c r="D39" s="200"/>
      <c r="E39" s="200"/>
    </row>
    <row r="40" spans="1:6" x14ac:dyDescent="0.3">
      <c r="A40" s="232" t="s">
        <v>267</v>
      </c>
      <c r="B40" s="232"/>
      <c r="C40" s="233">
        <f>SUM(C36:C39)</f>
        <v>-4020.63</v>
      </c>
      <c r="D40" s="200"/>
      <c r="E40" s="200"/>
    </row>
    <row r="41" spans="1:6" x14ac:dyDescent="0.3">
      <c r="A41" s="200"/>
      <c r="B41" s="200"/>
      <c r="C41" s="224"/>
      <c r="D41" s="200"/>
      <c r="E41" s="200"/>
    </row>
    <row r="43" spans="1:6" x14ac:dyDescent="0.3">
      <c r="A43" s="203" t="s">
        <v>253</v>
      </c>
      <c r="B43" s="203"/>
      <c r="C43" s="207">
        <v>7598.87</v>
      </c>
    </row>
    <row r="44" spans="1:6" x14ac:dyDescent="0.3">
      <c r="A44" s="203" t="s">
        <v>216</v>
      </c>
      <c r="C44" s="207">
        <v>18000</v>
      </c>
    </row>
    <row r="45" spans="1:6" ht="15" thickBot="1" x14ac:dyDescent="0.35">
      <c r="A45" s="225" t="s">
        <v>268</v>
      </c>
      <c r="B45" s="226"/>
      <c r="C45" s="227">
        <f>SUM(C43:C44)</f>
        <v>25598.87</v>
      </c>
    </row>
    <row r="46" spans="1:6" ht="15" thickTop="1" x14ac:dyDescent="0.3"/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workbookViewId="0">
      <selection activeCell="E29" sqref="E29"/>
    </sheetView>
  </sheetViews>
  <sheetFormatPr baseColWidth="10" defaultRowHeight="14.4" x14ac:dyDescent="0.3"/>
  <cols>
    <col min="3" max="3" width="53.44140625" customWidth="1"/>
    <col min="5" max="5" width="20.5546875" customWidth="1"/>
    <col min="7" max="7" width="9.33203125" customWidth="1"/>
  </cols>
  <sheetData>
    <row r="1" spans="1:10" x14ac:dyDescent="0.3">
      <c r="A1" s="1" t="s">
        <v>254</v>
      </c>
      <c r="B1" s="1"/>
      <c r="C1" s="2"/>
      <c r="D1" s="2"/>
      <c r="E1" s="2"/>
      <c r="F1" s="2"/>
    </row>
    <row r="2" spans="1:10" x14ac:dyDescent="0.3">
      <c r="A2" s="2"/>
      <c r="B2" s="2"/>
      <c r="C2" s="2"/>
      <c r="D2" s="2"/>
      <c r="E2" s="2"/>
      <c r="F2" s="2"/>
    </row>
    <row r="3" spans="1:10" x14ac:dyDescent="0.3">
      <c r="A3" s="1" t="s">
        <v>1</v>
      </c>
      <c r="B3" s="1"/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257</v>
      </c>
      <c r="I3" s="1" t="s">
        <v>7</v>
      </c>
      <c r="J3" s="1" t="s">
        <v>8</v>
      </c>
    </row>
    <row r="4" spans="1:10" x14ac:dyDescent="0.3">
      <c r="A4" s="2"/>
      <c r="B4" s="2"/>
      <c r="C4" s="2"/>
      <c r="D4" s="2"/>
      <c r="E4" s="2"/>
      <c r="F4" s="2"/>
    </row>
    <row r="5" spans="1:10" x14ac:dyDescent="0.3">
      <c r="A5" s="50" t="s">
        <v>135</v>
      </c>
      <c r="B5" s="50"/>
      <c r="C5" s="50" t="s">
        <v>11</v>
      </c>
      <c r="D5" s="52"/>
      <c r="E5" s="52"/>
      <c r="F5" s="211"/>
    </row>
    <row r="6" spans="1:10" x14ac:dyDescent="0.3">
      <c r="A6" s="212" t="s">
        <v>217</v>
      </c>
      <c r="B6" s="56">
        <v>43399</v>
      </c>
      <c r="C6" s="57" t="s">
        <v>261</v>
      </c>
      <c r="D6" s="52" t="s">
        <v>14</v>
      </c>
      <c r="E6" s="59" t="s">
        <v>260</v>
      </c>
      <c r="F6" s="213">
        <v>1000</v>
      </c>
    </row>
    <row r="7" spans="1:10" x14ac:dyDescent="0.3">
      <c r="A7" s="212" t="s">
        <v>218</v>
      </c>
      <c r="B7" s="56">
        <v>43397</v>
      </c>
      <c r="C7" s="57" t="s">
        <v>258</v>
      </c>
      <c r="D7" s="52" t="s">
        <v>14</v>
      </c>
      <c r="E7" s="52" t="s">
        <v>259</v>
      </c>
      <c r="F7" s="52">
        <v>500</v>
      </c>
    </row>
    <row r="8" spans="1:10" x14ac:dyDescent="0.3">
      <c r="A8" s="214" t="s">
        <v>219</v>
      </c>
      <c r="B8" s="56"/>
      <c r="C8" s="57"/>
      <c r="D8" s="58"/>
      <c r="E8" s="58"/>
      <c r="F8" s="58"/>
    </row>
    <row r="9" spans="1:10" x14ac:dyDescent="0.3">
      <c r="A9" s="212" t="s">
        <v>220</v>
      </c>
      <c r="B9" s="56"/>
      <c r="C9" s="57"/>
      <c r="D9" s="52"/>
      <c r="E9" s="59"/>
      <c r="F9" s="215"/>
    </row>
    <row r="10" spans="1:10" x14ac:dyDescent="0.3">
      <c r="A10" s="212" t="s">
        <v>262</v>
      </c>
      <c r="B10" s="56"/>
      <c r="C10" s="57"/>
      <c r="D10" s="52"/>
      <c r="E10" s="59"/>
      <c r="F10" s="215"/>
    </row>
    <row r="11" spans="1:10" x14ac:dyDescent="0.3">
      <c r="A11" s="52"/>
      <c r="B11" s="56"/>
      <c r="C11" s="57"/>
      <c r="D11" s="52"/>
      <c r="E11" s="59"/>
      <c r="F11" s="216">
        <f>SUM(F6:F10)</f>
        <v>1500</v>
      </c>
    </row>
    <row r="12" spans="1:10" x14ac:dyDescent="0.3">
      <c r="A12" s="126" t="s">
        <v>255</v>
      </c>
      <c r="B12" s="126"/>
      <c r="C12" s="126" t="s">
        <v>16</v>
      </c>
      <c r="D12" s="121"/>
      <c r="E12" s="127"/>
      <c r="F12" s="164"/>
    </row>
    <row r="13" spans="1:10" x14ac:dyDescent="0.3">
      <c r="A13" s="145" t="s">
        <v>221</v>
      </c>
      <c r="B13" s="128">
        <v>43388</v>
      </c>
      <c r="C13" s="121" t="s">
        <v>264</v>
      </c>
      <c r="D13" s="121" t="s">
        <v>263</v>
      </c>
      <c r="E13" s="127" t="s">
        <v>265</v>
      </c>
      <c r="F13" s="164">
        <v>269.5</v>
      </c>
    </row>
    <row r="14" spans="1:10" x14ac:dyDescent="0.3">
      <c r="A14" s="145" t="s">
        <v>222</v>
      </c>
      <c r="B14" s="128"/>
      <c r="C14" s="128"/>
      <c r="D14" s="128"/>
      <c r="E14" s="128"/>
      <c r="F14" s="165"/>
    </row>
    <row r="15" spans="1:10" x14ac:dyDescent="0.3">
      <c r="A15" s="145" t="s">
        <v>223</v>
      </c>
      <c r="B15" s="128"/>
      <c r="C15" s="129"/>
      <c r="D15" s="121"/>
      <c r="E15" s="127"/>
      <c r="F15" s="164"/>
    </row>
    <row r="16" spans="1:10" x14ac:dyDescent="0.3">
      <c r="A16" s="145" t="s">
        <v>224</v>
      </c>
      <c r="B16" s="128"/>
      <c r="C16" s="129"/>
      <c r="D16" s="121"/>
      <c r="E16" s="127"/>
      <c r="F16" s="164"/>
    </row>
    <row r="17" spans="1:6" x14ac:dyDescent="0.3">
      <c r="A17" s="145" t="s">
        <v>225</v>
      </c>
      <c r="B17" s="128"/>
      <c r="C17" s="129"/>
      <c r="D17" s="121"/>
      <c r="E17" s="127"/>
      <c r="F17" s="164"/>
    </row>
    <row r="18" spans="1:6" x14ac:dyDescent="0.3">
      <c r="A18" s="145" t="s">
        <v>226</v>
      </c>
      <c r="B18" s="128"/>
      <c r="C18" s="129"/>
      <c r="D18" s="121"/>
      <c r="E18" s="127"/>
      <c r="F18" s="164"/>
    </row>
    <row r="19" spans="1:6" x14ac:dyDescent="0.3">
      <c r="A19" s="145" t="s">
        <v>227</v>
      </c>
      <c r="B19" s="128"/>
      <c r="C19" s="129"/>
      <c r="D19" s="130"/>
      <c r="E19" s="127"/>
      <c r="F19" s="164"/>
    </row>
    <row r="20" spans="1:6" x14ac:dyDescent="0.3">
      <c r="A20" s="145" t="s">
        <v>228</v>
      </c>
      <c r="B20" s="128"/>
      <c r="C20" s="129"/>
      <c r="D20" s="121"/>
      <c r="E20" s="127"/>
      <c r="F20" s="164"/>
    </row>
    <row r="21" spans="1:6" x14ac:dyDescent="0.3">
      <c r="A21" s="121"/>
      <c r="B21" s="128"/>
      <c r="C21" s="129"/>
      <c r="D21" s="121"/>
      <c r="E21" s="127"/>
      <c r="F21" s="166">
        <f>SUM(F13:F20)</f>
        <v>269.5</v>
      </c>
    </row>
    <row r="22" spans="1:6" x14ac:dyDescent="0.3">
      <c r="A22" s="16" t="s">
        <v>256</v>
      </c>
      <c r="B22" s="16"/>
      <c r="C22" s="16" t="s">
        <v>11</v>
      </c>
      <c r="D22" s="17"/>
      <c r="E22" s="17"/>
      <c r="F22" s="167"/>
    </row>
    <row r="23" spans="1:6" x14ac:dyDescent="0.3">
      <c r="A23" s="146"/>
      <c r="B23" s="120"/>
      <c r="C23" s="18"/>
      <c r="D23" s="18"/>
      <c r="E23" s="18"/>
      <c r="F23" s="168"/>
    </row>
    <row r="24" spans="1:6" x14ac:dyDescent="0.3">
      <c r="A24" s="18"/>
      <c r="B24" s="120"/>
      <c r="C24" s="18"/>
      <c r="D24" s="18"/>
      <c r="E24" s="18"/>
      <c r="F24" s="169">
        <f>SUM(F23)</f>
        <v>0</v>
      </c>
    </row>
    <row r="25" spans="1:6" x14ac:dyDescent="0.3">
      <c r="A25" s="217" t="s">
        <v>256</v>
      </c>
      <c r="B25" s="217"/>
      <c r="C25" s="217" t="s">
        <v>16</v>
      </c>
      <c r="D25" s="218"/>
      <c r="E25" s="221"/>
      <c r="F25" s="222"/>
    </row>
    <row r="26" spans="1:6" x14ac:dyDescent="0.3">
      <c r="A26" s="219"/>
      <c r="B26" s="220"/>
      <c r="C26" s="218"/>
      <c r="D26" s="218"/>
      <c r="E26" s="221"/>
      <c r="F26" s="222"/>
    </row>
    <row r="27" spans="1:6" x14ac:dyDescent="0.3">
      <c r="A27" s="218"/>
      <c r="B27" s="220"/>
      <c r="C27" s="218"/>
      <c r="D27" s="218"/>
      <c r="E27" s="221"/>
      <c r="F27" s="223">
        <f>SUM(F26)</f>
        <v>0</v>
      </c>
    </row>
    <row r="28" spans="1:6" x14ac:dyDescent="0.3">
      <c r="A28" s="2"/>
      <c r="B28" s="2"/>
      <c r="C28" s="2"/>
      <c r="D28" s="2"/>
      <c r="E28" s="2"/>
      <c r="F28" s="2"/>
    </row>
    <row r="29" spans="1:6" x14ac:dyDescent="0.3">
      <c r="A29" s="2"/>
      <c r="B29" s="2"/>
      <c r="C29" s="2"/>
      <c r="D29" s="2"/>
      <c r="E29" s="2" t="s">
        <v>266</v>
      </c>
      <c r="F29" s="14">
        <f>F11+F21+F24+F27</f>
        <v>1769.5</v>
      </c>
    </row>
    <row r="30" spans="1:6" x14ac:dyDescent="0.3">
      <c r="A30" s="2"/>
      <c r="B30" s="2"/>
      <c r="C30" s="2"/>
      <c r="D30" s="2"/>
      <c r="E30" s="2"/>
      <c r="F30" s="2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HS 2017</vt:lpstr>
      <vt:lpstr>FS 2018</vt:lpstr>
      <vt:lpstr>Berechnung HS 2018</vt:lpstr>
      <vt:lpstr>HS 2018</vt:lpstr>
      <vt:lpstr>Berechnung FS 2019</vt:lpstr>
      <vt:lpstr>FS 2019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Vereinigung akademischer Mittelbau</dc:creator>
  <cp:lastModifiedBy>Vereinigung akademischer Mittelbau</cp:lastModifiedBy>
  <dcterms:created xsi:type="dcterms:W3CDTF">2018-10-10T12:57:36Z</dcterms:created>
  <dcterms:modified xsi:type="dcterms:W3CDTF">2019-01-07T17:21:56Z</dcterms:modified>
</cp:coreProperties>
</file>