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annah/Dropbox/My Mac (Hannahs-Mac-mini.local)/Desktop/Archiv/Auszahlung/"/>
    </mc:Choice>
  </mc:AlternateContent>
  <xr:revisionPtr revIDLastSave="0" documentId="13_ncr:1_{83098DED-4AB1-934C-A5D4-B9F0926682FA}" xr6:coauthVersionLast="46" xr6:coauthVersionMax="46" xr10:uidLastSave="{00000000-0000-0000-0000-000000000000}"/>
  <bookViews>
    <workbookView xWindow="17600" yWindow="5540" windowWidth="39460" windowHeight="21260" xr2:uid="{00000000-000D-0000-FFFF-FFFF00000000}"/>
  </bookViews>
  <sheets>
    <sheet name="Spesenabrechnung" sheetId="1" r:id="rId1"/>
  </sheets>
  <definedNames>
    <definedName name="Kategorien">Spesenabrechnung!$B$71:$B$84</definedName>
    <definedName name="Konti">Spesenabrechnung!$B$86:$B$128</definedName>
    <definedName name="_xlnm.Print_Area" localSheetId="0">Spesenabrechnung!$A$1:$P$66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C30" i="1" s="1"/>
  <c r="G29" i="1"/>
  <c r="C29" i="1" s="1"/>
  <c r="P29" i="1" s="1"/>
  <c r="G28" i="1"/>
  <c r="C28" i="1"/>
  <c r="P28" i="1"/>
  <c r="G27" i="1"/>
  <c r="C27" i="1" s="1"/>
  <c r="G26" i="1"/>
  <c r="C26" i="1" s="1"/>
  <c r="G25" i="1"/>
  <c r="C25" i="1" s="1"/>
  <c r="G24" i="1"/>
  <c r="C24" i="1" s="1"/>
  <c r="P24" i="1" s="1"/>
  <c r="G23" i="1"/>
  <c r="C23" i="1" s="1"/>
  <c r="G22" i="1"/>
  <c r="C22" i="1" s="1"/>
  <c r="G21" i="1"/>
  <c r="C21" i="1" s="1"/>
  <c r="G20" i="1"/>
  <c r="C20" i="1" s="1"/>
  <c r="P20" i="1" s="1"/>
  <c r="G19" i="1"/>
  <c r="C19" i="1"/>
  <c r="P19" i="1" s="1"/>
  <c r="G18" i="1"/>
  <c r="C18" i="1" s="1"/>
  <c r="P18" i="1" s="1"/>
  <c r="G17" i="1"/>
  <c r="C17" i="1"/>
  <c r="G16" i="1"/>
  <c r="C16" i="1" s="1"/>
  <c r="P31" i="1"/>
  <c r="N30" i="1"/>
  <c r="N16" i="1"/>
  <c r="N29" i="1"/>
  <c r="N28" i="1"/>
  <c r="N27" i="1"/>
  <c r="N17" i="1"/>
  <c r="N18" i="1"/>
  <c r="N19" i="1"/>
  <c r="N20" i="1"/>
  <c r="N21" i="1"/>
  <c r="N22" i="1"/>
  <c r="N23" i="1"/>
  <c r="N24" i="1"/>
  <c r="N25" i="1"/>
  <c r="N26" i="1"/>
  <c r="G46" i="1"/>
  <c r="G45" i="1"/>
  <c r="O7" i="1"/>
  <c r="L7" i="1"/>
  <c r="L2" i="1"/>
  <c r="L1" i="1"/>
  <c r="M32" i="1" l="1"/>
  <c r="P16" i="1"/>
  <c r="C51" i="1"/>
  <c r="P21" i="1"/>
  <c r="P27" i="1"/>
  <c r="C52" i="1"/>
  <c r="P22" i="1"/>
  <c r="P26" i="1"/>
  <c r="P23" i="1"/>
  <c r="P25" i="1"/>
  <c r="P30" i="1"/>
  <c r="P17" i="1"/>
  <c r="H52" i="1" l="1"/>
  <c r="M52" i="1"/>
  <c r="J52" i="1" s="1"/>
  <c r="D52" i="1"/>
  <c r="O52" i="1"/>
  <c r="C53" i="1"/>
  <c r="M51" i="1"/>
  <c r="O51" i="1"/>
  <c r="D51" i="1"/>
  <c r="H51" i="1"/>
  <c r="J51" i="1" l="1"/>
  <c r="H53" i="1"/>
  <c r="M53" i="1"/>
  <c r="J53" i="1" s="1"/>
  <c r="O53" i="1"/>
  <c r="D53" i="1"/>
  <c r="C54" i="1"/>
  <c r="O54" i="1" l="1"/>
  <c r="H54" i="1"/>
  <c r="D54" i="1"/>
  <c r="M54" i="1"/>
  <c r="J54" i="1" s="1"/>
  <c r="C55" i="1"/>
  <c r="H55" i="1" l="1"/>
  <c r="O55" i="1"/>
  <c r="M55" i="1"/>
  <c r="D55" i="1"/>
  <c r="C56" i="1"/>
  <c r="D56" i="1" l="1"/>
  <c r="M56" i="1"/>
  <c r="J56" i="1" s="1"/>
  <c r="H56" i="1"/>
  <c r="O56" i="1"/>
  <c r="C57" i="1"/>
  <c r="J55" i="1"/>
  <c r="M57" i="1" l="1"/>
  <c r="H57" i="1"/>
  <c r="O57" i="1"/>
  <c r="D57" i="1"/>
  <c r="C58" i="1"/>
  <c r="H58" i="1" l="1"/>
  <c r="M58" i="1"/>
  <c r="J58" i="1" s="1"/>
  <c r="O58" i="1"/>
  <c r="D58" i="1"/>
  <c r="C59" i="1"/>
  <c r="J57" i="1"/>
  <c r="D59" i="1" l="1"/>
  <c r="H59" i="1"/>
  <c r="M59" i="1"/>
  <c r="O59" i="1"/>
  <c r="C60" i="1"/>
  <c r="H60" i="1" l="1"/>
  <c r="M60" i="1"/>
  <c r="J60" i="1" s="1"/>
  <c r="O60" i="1"/>
  <c r="D60" i="1"/>
  <c r="C61" i="1"/>
  <c r="J59" i="1"/>
  <c r="D61" i="1" l="1"/>
  <c r="M61" i="1"/>
  <c r="J61" i="1" s="1"/>
  <c r="O61" i="1"/>
  <c r="H61" i="1"/>
  <c r="C62" i="1"/>
  <c r="O62" i="1" l="1"/>
  <c r="C63" i="1"/>
  <c r="D62" i="1"/>
  <c r="H62" i="1"/>
  <c r="M62" i="1"/>
  <c r="J62" i="1" s="1"/>
  <c r="D63" i="1" l="1"/>
  <c r="C64" i="1"/>
  <c r="H63" i="1"/>
  <c r="O63" i="1"/>
  <c r="M63" i="1"/>
  <c r="J63" i="1" s="1"/>
  <c r="M64" i="1" l="1"/>
  <c r="J64" i="1" s="1"/>
  <c r="D64" i="1"/>
  <c r="H64" i="1"/>
  <c r="O64" i="1"/>
  <c r="C65" i="1"/>
  <c r="M65" i="1" l="1"/>
  <c r="D65" i="1"/>
  <c r="H65" i="1"/>
  <c r="O65" i="1"/>
  <c r="J65" i="1" l="1"/>
  <c r="M66" i="1"/>
</calcChain>
</file>

<file path=xl/sharedStrings.xml><?xml version="1.0" encoding="utf-8"?>
<sst xmlns="http://schemas.openxmlformats.org/spreadsheetml/2006/main" count="112" uniqueCount="92">
  <si>
    <t>Datum:</t>
  </si>
  <si>
    <t>Beleg</t>
  </si>
  <si>
    <t>Konto Nummer</t>
  </si>
  <si>
    <t>Original Währung</t>
  </si>
  <si>
    <t xml:space="preserve">Betrag Brutto </t>
  </si>
  <si>
    <t>Kurs</t>
  </si>
  <si>
    <t>Nr.</t>
  </si>
  <si>
    <t>Datum</t>
  </si>
  <si>
    <t>CHF</t>
  </si>
  <si>
    <t>EUR</t>
  </si>
  <si>
    <t>GBP</t>
  </si>
  <si>
    <t>USD</t>
  </si>
  <si>
    <t>Aus- und Weiterbildung</t>
  </si>
  <si>
    <t>Repräsentationsspesen</t>
  </si>
  <si>
    <t>UZH Personalnummer</t>
  </si>
  <si>
    <t>Buchungstext</t>
  </si>
  <si>
    <t>KST / PSP</t>
  </si>
  <si>
    <t>Exkursionen</t>
  </si>
  <si>
    <t>Fachliteratur</t>
  </si>
  <si>
    <t xml:space="preserve">Betrag </t>
  </si>
  <si>
    <t>Mitgliederbeiträge</t>
  </si>
  <si>
    <t>*** BITTE IMMER ORIGINALBELEGE EINREICHEN ***</t>
  </si>
  <si>
    <t>Auszahlungsbetrag:</t>
  </si>
  <si>
    <t>Zusammenfassung (für Buchungszwecke - bitte immer mit ausdrucken)</t>
  </si>
  <si>
    <t>Kosten Mitarbeiteranlässe</t>
  </si>
  <si>
    <t xml:space="preserve"> </t>
  </si>
  <si>
    <t>Telefonnummer</t>
  </si>
  <si>
    <t>Personalbeschaffung</t>
  </si>
  <si>
    <t>Technik- und Hilfsmaterial</t>
  </si>
  <si>
    <t>Labor- und Forschungsmaterial</t>
  </si>
  <si>
    <t>Tiere, Tierhaltungskosten, Tierpflegematerial</t>
  </si>
  <si>
    <t>Büromaterial</t>
  </si>
  <si>
    <t>Lehrmittel</t>
  </si>
  <si>
    <t>Fotokopien</t>
  </si>
  <si>
    <t>Zeitschriften</t>
  </si>
  <si>
    <t>Medikamente, medizinisches Verbrauchsmaterial</t>
  </si>
  <si>
    <t>Medizinische Diagnostika</t>
  </si>
  <si>
    <t>Gebühren/Bewilligungen/Abgaben</t>
  </si>
  <si>
    <t>Dienstleistung im Grafik-/Foto-/Werbebereich</t>
  </si>
  <si>
    <t>Recherchen</t>
  </si>
  <si>
    <t>Übrige Dienstleistungen</t>
  </si>
  <si>
    <t>Reinigung Wäsche</t>
  </si>
  <si>
    <t>Reinigungsmaterial und Hygiene</t>
  </si>
  <si>
    <t>Entsorgung</t>
  </si>
  <si>
    <t>Anschaffung Maschinen und Geräte</t>
  </si>
  <si>
    <t>Anschaffung medizinische Dienstleistungsgeräte</t>
  </si>
  <si>
    <t>Anschaffung wissenschaftl.-/Labor-Geräte</t>
  </si>
  <si>
    <t>Anschaffung Mobiliar</t>
  </si>
  <si>
    <t>Anschaffung audiovisuelle &amp; übrige Bürogeräte</t>
  </si>
  <si>
    <t>Anschaffung EDV Hardware</t>
  </si>
  <si>
    <t>Anschaffung EDV Netzwerkausrüstung</t>
  </si>
  <si>
    <t>Kleider und Wäsche</t>
  </si>
  <si>
    <t>Anschaffung EDV Software</t>
  </si>
  <si>
    <t>Telefon und Fax</t>
  </si>
  <si>
    <t xml:space="preserve">Internetgebühren </t>
  </si>
  <si>
    <t>Versand-/Transportkosten und Zoll</t>
  </si>
  <si>
    <t>Mieten/Benützungskosten Anlagen/Fahrzeuge</t>
  </si>
  <si>
    <t>Spesen Findel- Wild- Zootiere</t>
  </si>
  <si>
    <t>Pro Scientia</t>
  </si>
  <si>
    <t>Betrag 
CHF</t>
  </si>
  <si>
    <t>Übriges Betriebsmaterial</t>
  </si>
  <si>
    <t>Drucksachen</t>
  </si>
  <si>
    <t>IT-Betriebsmaterial</t>
  </si>
  <si>
    <t xml:space="preserve">      Auszahlungsbetrag:</t>
  </si>
  <si>
    <t>KATEGORIEN</t>
  </si>
  <si>
    <t>Kongresse</t>
  </si>
  <si>
    <t>Unterschrift Spesenempfänger/in</t>
  </si>
  <si>
    <r>
      <t xml:space="preserve">Spesenempfänger/in </t>
    </r>
    <r>
      <rPr>
        <sz val="11"/>
        <color theme="1" tint="0.249977111117893"/>
        <rFont val="Arial"/>
        <family val="2"/>
      </rPr>
      <t>Vorname Name</t>
    </r>
  </si>
  <si>
    <r>
      <t>Name und Unterschrift der finanziell verantwortlichen bzw. vorgesetzten Person</t>
    </r>
    <r>
      <rPr>
        <sz val="8"/>
        <color theme="1" tint="0.249977111117893"/>
        <rFont val="Arial Narrow"/>
        <family val="2"/>
      </rPr>
      <t xml:space="preserve">  </t>
    </r>
    <r>
      <rPr>
        <sz val="9"/>
        <color theme="1" tint="0.249977111117893"/>
        <rFont val="Arial Narrow"/>
        <family val="2"/>
      </rPr>
      <t>(andere Person als Spesenempfänger/in)</t>
    </r>
  </si>
  <si>
    <t>Institut</t>
  </si>
  <si>
    <t>Adresse</t>
  </si>
  <si>
    <t>Kategorie/Konto</t>
  </si>
  <si>
    <t>Kommentarzeile</t>
  </si>
  <si>
    <t xml:space="preserve">Bemerkungen optional (bitte überschreiben)  </t>
  </si>
  <si>
    <t>Reisekosten/Spesen</t>
  </si>
  <si>
    <r>
      <t xml:space="preserve">KST/PSP
</t>
    </r>
    <r>
      <rPr>
        <i/>
        <sz val="9"/>
        <color theme="1" tint="0.249977111117893"/>
        <rFont val="Arial Narrow"/>
        <family val="2"/>
      </rPr>
      <t>(Kostenstelle/Projekt)</t>
    </r>
  </si>
  <si>
    <t xml:space="preserve">Personal-Nr. (bitte 0 weglassen) </t>
  </si>
  <si>
    <t>Buchungstext (sichtbar im SAP)</t>
  </si>
  <si>
    <r>
      <t xml:space="preserve">Spesenempfänger/in </t>
    </r>
    <r>
      <rPr>
        <sz val="11"/>
        <color theme="1" tint="0.249977111117893"/>
        <rFont val="Arial Narrow"/>
        <family val="2"/>
      </rPr>
      <t>Vorname Name</t>
    </r>
  </si>
  <si>
    <r>
      <t xml:space="preserve">Kontaktperson </t>
    </r>
    <r>
      <rPr>
        <sz val="11"/>
        <color theme="1" tint="0.249977111117893"/>
        <rFont val="Arial Narrow"/>
        <family val="2"/>
      </rPr>
      <t>Vorname Name</t>
    </r>
  </si>
  <si>
    <t>Währungs-rechner</t>
  </si>
  <si>
    <r>
      <t xml:space="preserve">Reisegrund/Erklärung
</t>
    </r>
    <r>
      <rPr>
        <sz val="10"/>
        <color theme="1" tint="0.249977111117893"/>
        <rFont val="Arial Narrow"/>
        <family val="2"/>
      </rPr>
      <t>(Ort und Geschäftszweck bei Einladungen)</t>
    </r>
  </si>
  <si>
    <t>Graduate Campus</t>
  </si>
  <si>
    <t>Rämistrasse 59, 8001 Zürich</t>
  </si>
  <si>
    <t>Claudine Leysinger</t>
  </si>
  <si>
    <t>Bitte tragen Sie hier Ihren Vornamen und Namen ein</t>
  </si>
  <si>
    <t>1xxxxxx</t>
  </si>
  <si>
    <t>L-93003-01-01</t>
  </si>
  <si>
    <t>Antje Derksen</t>
  </si>
  <si>
    <t>4 24 61</t>
  </si>
  <si>
    <t>Zusprachebrief VAUZ Tagungsfonds</t>
  </si>
  <si>
    <t>VAUZ Tagungsfonds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</si>
</sst>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/mm/yy;@"/>
    <numFmt numFmtId="165" formatCode="#,##0.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2060"/>
      <name val="Arial Narrow"/>
      <family val="2"/>
    </font>
    <font>
      <sz val="10"/>
      <color theme="0" tint="-0.499984740745262"/>
      <name val="Arial"/>
      <family val="2"/>
    </font>
    <font>
      <sz val="11"/>
      <color rgb="FF002060"/>
      <name val="Arial"/>
      <family val="2"/>
    </font>
    <font>
      <sz val="11"/>
      <color theme="0"/>
      <name val="Arial"/>
      <family val="2"/>
    </font>
    <font>
      <u/>
      <sz val="12.1"/>
      <color theme="10"/>
      <name val="Calibri"/>
      <family val="2"/>
    </font>
    <font>
      <sz val="11"/>
      <color theme="1" tint="0.34998626667073579"/>
      <name val="Arial"/>
      <family val="2"/>
    </font>
    <font>
      <sz val="11"/>
      <color rgb="FFFF0000"/>
      <name val="Arial Narrow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Arial Narrow"/>
      <family val="2"/>
    </font>
    <font>
      <b/>
      <sz val="11"/>
      <color theme="1" tint="0.249977111117893"/>
      <name val="Arial Narrow"/>
      <family val="2"/>
    </font>
    <font>
      <sz val="10"/>
      <color theme="1" tint="0.249977111117893"/>
      <name val="Arial"/>
      <family val="2"/>
    </font>
    <font>
      <b/>
      <sz val="13"/>
      <color theme="1" tint="0.249977111117893"/>
      <name val="Arial Narrow"/>
      <family val="2"/>
    </font>
    <font>
      <i/>
      <sz val="13"/>
      <color theme="1" tint="0.249977111117893"/>
      <name val="Arial Narrow"/>
      <family val="2"/>
    </font>
    <font>
      <b/>
      <sz val="20"/>
      <color theme="1" tint="0.249977111117893"/>
      <name val="Arial Narrow"/>
      <family val="2"/>
    </font>
    <font>
      <b/>
      <sz val="2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u/>
      <sz val="10"/>
      <color theme="11"/>
      <name val="Arial"/>
      <family val="2"/>
    </font>
    <font>
      <sz val="10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sz val="11"/>
      <name val="Arial Narrow"/>
      <family val="2"/>
    </font>
    <font>
      <sz val="9"/>
      <color theme="1" tint="0.249977111117893"/>
      <name val="Arial Narrow"/>
      <family val="2"/>
    </font>
    <font>
      <i/>
      <sz val="11"/>
      <color theme="1" tint="0.249977111117893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9"/>
      <color theme="1" tint="0.249977111117893"/>
      <name val="Arial Narrow"/>
      <family val="2"/>
    </font>
    <font>
      <sz val="10"/>
      <name val="Arial Narrow"/>
      <family val="2"/>
    </font>
    <font>
      <i/>
      <sz val="11"/>
      <color theme="0"/>
      <name val="Arial Narrow"/>
      <family val="2"/>
    </font>
    <font>
      <u/>
      <sz val="7"/>
      <color theme="10"/>
      <name val="Calibri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rgb="FFFFFF99"/>
        </stop>
        <stop position="1">
          <color theme="4"/>
        </stop>
      </gradient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</borders>
  <cellStyleXfs count="17">
    <xf numFmtId="0" fontId="0" fillId="0" borderId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2" borderId="0">
      <alignment horizontal="center"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</cellStyleXfs>
  <cellXfs count="178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1" applyFont="1" applyBorder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right"/>
    </xf>
    <xf numFmtId="0" fontId="16" fillId="0" borderId="0" xfId="1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14" fontId="13" fillId="0" borderId="0" xfId="0" applyNumberFormat="1" applyFont="1" applyBorder="1" applyAlignment="1" applyProtection="1">
      <alignment horizontal="center" vertical="center"/>
    </xf>
    <xf numFmtId="0" fontId="16" fillId="0" borderId="0" xfId="0" applyFont="1"/>
    <xf numFmtId="0" fontId="13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</xf>
    <xf numFmtId="1" fontId="14" fillId="0" borderId="0" xfId="0" applyNumberFormat="1" applyFont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1" fontId="12" fillId="0" borderId="8" xfId="0" applyNumberFormat="1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1" fontId="12" fillId="0" borderId="8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0" fontId="24" fillId="0" borderId="0" xfId="0" applyFont="1"/>
    <xf numFmtId="0" fontId="25" fillId="0" borderId="0" xfId="0" applyFont="1" applyAlignment="1" applyProtection="1">
      <alignment vertical="top" wrapText="1"/>
    </xf>
    <xf numFmtId="0" fontId="17" fillId="0" borderId="24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left" vertical="center"/>
    </xf>
    <xf numFmtId="0" fontId="18" fillId="0" borderId="24" xfId="0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right" vertical="center"/>
    </xf>
    <xf numFmtId="4" fontId="17" fillId="0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/>
    <xf numFmtId="0" fontId="5" fillId="0" borderId="0" xfId="0" applyFont="1"/>
    <xf numFmtId="0" fontId="27" fillId="0" borderId="0" xfId="0" applyFont="1"/>
    <xf numFmtId="0" fontId="13" fillId="0" borderId="0" xfId="0" applyFont="1" applyFill="1" applyAlignment="1" applyProtection="1">
      <alignment horizontal="left"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0" fillId="0" borderId="0" xfId="0" applyFont="1"/>
    <xf numFmtId="0" fontId="30" fillId="0" borderId="0" xfId="0" applyFont="1" applyAlignment="1"/>
    <xf numFmtId="0" fontId="31" fillId="0" borderId="0" xfId="0" applyFont="1"/>
    <xf numFmtId="0" fontId="1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left" vertical="center"/>
    </xf>
    <xf numFmtId="0" fontId="25" fillId="0" borderId="16" xfId="0" applyFont="1" applyFill="1" applyBorder="1" applyAlignment="1" applyProtection="1">
      <alignment horizontal="left" vertical="top" wrapText="1"/>
    </xf>
    <xf numFmtId="0" fontId="25" fillId="0" borderId="18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16" xfId="2" applyNumberFormat="1" applyFont="1" applyFill="1" applyBorder="1" applyAlignment="1" applyProtection="1">
      <alignment horizontal="center" vertical="top" wrapText="1"/>
    </xf>
    <xf numFmtId="0" fontId="33" fillId="0" borderId="23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4" fillId="0" borderId="28" xfId="0" applyFont="1" applyBorder="1" applyAlignment="1" applyProtection="1">
      <alignment horizontal="center" vertical="center"/>
    </xf>
    <xf numFmtId="164" fontId="14" fillId="3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22" xfId="0" applyNumberFormat="1" applyFont="1" applyFill="1" applyBorder="1" applyAlignment="1" applyProtection="1">
      <alignment horizontal="left" vertical="center"/>
    </xf>
    <xf numFmtId="1" fontId="14" fillId="0" borderId="26" xfId="0" applyNumberFormat="1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4" fontId="14" fillId="3" borderId="26" xfId="0" applyNumberFormat="1" applyFont="1" applyFill="1" applyBorder="1" applyAlignment="1" applyProtection="1">
      <alignment vertical="center"/>
      <protection locked="0"/>
    </xf>
    <xf numFmtId="165" fontId="14" fillId="3" borderId="22" xfId="0" applyNumberFormat="1" applyFont="1" applyFill="1" applyBorder="1" applyAlignment="1" applyProtection="1">
      <alignment horizontal="center" vertical="center"/>
      <protection locked="0"/>
    </xf>
    <xf numFmtId="4" fontId="14" fillId="0" borderId="36" xfId="0" applyNumberFormat="1" applyFont="1" applyFill="1" applyBorder="1" applyAlignment="1" applyProtection="1">
      <alignment horizontal="right" vertical="center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</xf>
    <xf numFmtId="164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left" vertical="center"/>
    </xf>
    <xf numFmtId="1" fontId="14" fillId="0" borderId="14" xfId="0" applyNumberFormat="1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4" fontId="14" fillId="3" borderId="14" xfId="0" applyNumberFormat="1" applyFont="1" applyFill="1" applyBorder="1" applyAlignment="1" applyProtection="1">
      <alignment vertical="center"/>
      <protection locked="0"/>
    </xf>
    <xf numFmtId="165" fontId="14" fillId="3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4" fontId="14" fillId="3" borderId="27" xfId="0" applyNumberFormat="1" applyFont="1" applyFill="1" applyBorder="1" applyAlignment="1" applyProtection="1">
      <alignment vertical="center"/>
      <protection locked="0"/>
    </xf>
    <xf numFmtId="164" fontId="14" fillId="3" borderId="39" xfId="0" applyNumberFormat="1" applyFont="1" applyFill="1" applyBorder="1" applyAlignment="1" applyProtection="1">
      <alignment horizontal="center" vertical="center"/>
      <protection locked="0"/>
    </xf>
    <xf numFmtId="1" fontId="14" fillId="0" borderId="39" xfId="0" applyNumberFormat="1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4" fontId="14" fillId="3" borderId="40" xfId="0" applyNumberFormat="1" applyFont="1" applyFill="1" applyBorder="1" applyAlignment="1" applyProtection="1">
      <alignment vertical="center"/>
      <protection locked="0"/>
    </xf>
    <xf numFmtId="165" fontId="14" fillId="3" borderId="39" xfId="0" applyNumberFormat="1" applyFont="1" applyFill="1" applyBorder="1" applyAlignment="1" applyProtection="1">
      <alignment horizontal="center" vertical="center"/>
      <protection locked="0"/>
    </xf>
    <xf numFmtId="4" fontId="14" fillId="0" borderId="39" xfId="0" applyNumberFormat="1" applyFont="1" applyFill="1" applyBorder="1" applyAlignment="1" applyProtection="1">
      <alignment horizontal="right" vertical="center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 applyAlignment="1" applyProtection="1">
      <alignment horizontal="center" vertical="center" wrapText="1"/>
    </xf>
    <xf numFmtId="0" fontId="35" fillId="0" borderId="0" xfId="0" applyFont="1"/>
    <xf numFmtId="0" fontId="37" fillId="0" borderId="0" xfId="2" applyNumberFormat="1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left" vertical="center"/>
    </xf>
    <xf numFmtId="2" fontId="12" fillId="0" borderId="13" xfId="0" applyNumberFormat="1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4" fillId="3" borderId="31" xfId="0" applyNumberFormat="1" applyFont="1" applyFill="1" applyBorder="1" applyAlignment="1" applyProtection="1">
      <alignment horizontal="left" vertical="center"/>
      <protection locked="0"/>
    </xf>
    <xf numFmtId="0" fontId="14" fillId="3" borderId="32" xfId="0" applyNumberFormat="1" applyFont="1" applyFill="1" applyBorder="1" applyAlignment="1" applyProtection="1">
      <alignment horizontal="left" vertical="center"/>
      <protection locked="0"/>
    </xf>
    <xf numFmtId="0" fontId="14" fillId="3" borderId="33" xfId="0" applyNumberFormat="1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3" borderId="32" xfId="0" applyFont="1" applyFill="1" applyBorder="1" applyAlignment="1" applyProtection="1">
      <alignment horizontal="left" vertical="center"/>
      <protection locked="0"/>
    </xf>
    <xf numFmtId="0" fontId="14" fillId="3" borderId="33" xfId="0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Border="1" applyAlignment="1" applyProtection="1">
      <alignment horizontal="right" vertical="center"/>
    </xf>
    <xf numFmtId="0" fontId="0" fillId="0" borderId="6" xfId="0" applyBorder="1"/>
    <xf numFmtId="49" fontId="13" fillId="3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Protection="1">
      <protection locked="0"/>
    </xf>
    <xf numFmtId="49" fontId="13" fillId="3" borderId="32" xfId="0" applyNumberFormat="1" applyFont="1" applyFill="1" applyBorder="1" applyAlignment="1" applyProtection="1">
      <alignment horizontal="left" vertical="center"/>
      <protection locked="0"/>
    </xf>
    <xf numFmtId="0" fontId="14" fillId="3" borderId="14" xfId="0" applyNumberFormat="1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top" wrapText="1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3" fillId="3" borderId="2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49" fontId="29" fillId="3" borderId="34" xfId="0" applyNumberFormat="1" applyFont="1" applyFill="1" applyBorder="1" applyAlignment="1" applyProtection="1">
      <alignment horizontal="left"/>
      <protection locked="0"/>
    </xf>
    <xf numFmtId="49" fontId="29" fillId="3" borderId="35" xfId="0" applyNumberFormat="1" applyFont="1" applyFill="1" applyBorder="1" applyAlignment="1" applyProtection="1">
      <alignment horizontal="left"/>
      <protection locked="0"/>
    </xf>
    <xf numFmtId="49" fontId="29" fillId="3" borderId="38" xfId="0" applyNumberFormat="1" applyFont="1" applyFill="1" applyBorder="1" applyAlignment="1" applyProtection="1">
      <alignment horizontal="left"/>
      <protection locked="0"/>
    </xf>
    <xf numFmtId="49" fontId="29" fillId="3" borderId="20" xfId="0" applyNumberFormat="1" applyFont="1" applyFill="1" applyBorder="1" applyAlignment="1" applyProtection="1">
      <alignment horizontal="left"/>
      <protection locked="0"/>
    </xf>
    <xf numFmtId="4" fontId="17" fillId="0" borderId="24" xfId="0" applyNumberFormat="1" applyFont="1" applyFill="1" applyBorder="1" applyAlignment="1" applyProtection="1">
      <alignment horizontal="right" vertical="center"/>
    </xf>
    <xf numFmtId="4" fontId="21" fillId="0" borderId="8" xfId="0" applyNumberFormat="1" applyFont="1" applyBorder="1" applyAlignment="1" applyProtection="1">
      <alignment horizontal="right" vertical="center"/>
    </xf>
    <xf numFmtId="0" fontId="0" fillId="0" borderId="9" xfId="0" applyBorder="1"/>
    <xf numFmtId="0" fontId="13" fillId="0" borderId="1" xfId="0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3" fillId="0" borderId="2" xfId="0" applyNumberFormat="1" applyFont="1" applyBorder="1" applyAlignment="1" applyProtection="1">
      <alignment horizontal="right" vertical="center"/>
    </xf>
    <xf numFmtId="49" fontId="13" fillId="3" borderId="33" xfId="0" applyNumberFormat="1" applyFont="1" applyFill="1" applyBorder="1" applyAlignment="1" applyProtection="1">
      <alignment horizontal="left" vertical="center"/>
      <protection locked="0"/>
    </xf>
    <xf numFmtId="0" fontId="32" fillId="3" borderId="15" xfId="0" applyFont="1" applyFill="1" applyBorder="1" applyAlignment="1" applyProtection="1">
      <alignment horizontal="left" vertical="top" wrapText="1"/>
      <protection locked="0"/>
    </xf>
    <xf numFmtId="0" fontId="32" fillId="3" borderId="16" xfId="0" applyFont="1" applyFill="1" applyBorder="1" applyAlignment="1" applyProtection="1">
      <alignment horizontal="left" vertical="top" wrapText="1"/>
      <protection locked="0"/>
    </xf>
    <xf numFmtId="0" fontId="32" fillId="3" borderId="17" xfId="0" applyFont="1" applyFill="1" applyBorder="1" applyAlignment="1" applyProtection="1">
      <alignment horizontal="left" vertical="top" wrapText="1"/>
      <protection locked="0"/>
    </xf>
    <xf numFmtId="0" fontId="32" fillId="3" borderId="19" xfId="0" applyFont="1" applyFill="1" applyBorder="1" applyAlignment="1" applyProtection="1">
      <alignment horizontal="left" vertical="top" wrapText="1"/>
      <protection locked="0"/>
    </xf>
    <xf numFmtId="0" fontId="32" fillId="3" borderId="20" xfId="0" applyFont="1" applyFill="1" applyBorder="1" applyAlignment="1" applyProtection="1">
      <alignment horizontal="left" vertical="top" wrapText="1"/>
      <protection locked="0"/>
    </xf>
    <xf numFmtId="0" fontId="32" fillId="3" borderId="21" xfId="0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top" wrapText="1"/>
    </xf>
    <xf numFmtId="0" fontId="25" fillId="0" borderId="16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25" fillId="0" borderId="16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16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4" fillId="3" borderId="26" xfId="0" applyNumberFormat="1" applyFont="1" applyFill="1" applyBorder="1" applyAlignment="1" applyProtection="1">
      <alignment horizontal="left" vertical="center"/>
      <protection locked="0"/>
    </xf>
    <xf numFmtId="0" fontId="14" fillId="3" borderId="26" xfId="0" applyFont="1" applyFill="1" applyBorder="1" applyAlignment="1" applyProtection="1">
      <alignment horizontal="left" vertical="center"/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</cellXfs>
  <cellStyles count="17">
    <cellStyle name="Comma 2" xfId="8" xr:uid="{00000000-0005-0000-0000-000007000000}"/>
    <cellStyle name="Followed Hyperlink" xfId="5" builtinId="9" hidden="1"/>
    <cellStyle name="Followed Hyperlink" xfId="6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2" builtinId="8"/>
    <cellStyle name="Normal" xfId="0" builtinId="0"/>
    <cellStyle name="Normal 2" xfId="1" xr:uid="{00000000-0005-0000-0000-000009000000}"/>
    <cellStyle name="Normal 3" xfId="3" xr:uid="{00000000-0005-0000-0000-00000A000000}"/>
    <cellStyle name="Normal 3 2" xfId="7" xr:uid="{00000000-0005-0000-0000-00000B000000}"/>
    <cellStyle name="Normal 3 3" xfId="15" xr:uid="{00000000-0005-0000-0000-00000C000000}"/>
    <cellStyle name="Normal 4" xfId="16" xr:uid="{00000000-0005-0000-0000-00000D000000}"/>
    <cellStyle name="Standard 2" xfId="14" xr:uid="{00000000-0005-0000-0000-00000F000000}"/>
    <cellStyle name="Style 1" xfId="4" xr:uid="{00000000-0005-0000-0000-000010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660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0</xdr:rowOff>
    </xdr:from>
    <xdr:to>
      <xdr:col>14</xdr:col>
      <xdr:colOff>994833</xdr:colOff>
      <xdr:row>6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0975" y="0"/>
          <a:ext cx="15144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123825</xdr:colOff>
      <xdr:row>4</xdr:row>
      <xdr:rowOff>104775</xdr:rowOff>
    </xdr:from>
    <xdr:to>
      <xdr:col>14</xdr:col>
      <xdr:colOff>38100</xdr:colOff>
      <xdr:row>5</xdr:row>
      <xdr:rowOff>6804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20025" y="771525"/>
          <a:ext cx="542925" cy="1115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ch/waehrungsrechne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132"/>
  <sheetViews>
    <sheetView showGridLines="0" showZeros="0" tabSelected="1" view="pageLayout" workbookViewId="0">
      <selection activeCell="B17" sqref="B17"/>
    </sheetView>
  </sheetViews>
  <sheetFormatPr baseColWidth="10" defaultColWidth="11.33203125" defaultRowHeight="13" outlineLevelRow="1" x14ac:dyDescent="0.15"/>
  <cols>
    <col min="1" max="1" width="2.6640625" customWidth="1"/>
    <col min="2" max="2" width="7.83203125" customWidth="1"/>
    <col min="3" max="3" width="25.83203125" hidden="1" customWidth="1"/>
    <col min="4" max="4" width="11.5" customWidth="1"/>
    <col min="5" max="5" width="5.33203125" customWidth="1"/>
    <col min="6" max="6" width="2.1640625" customWidth="1"/>
    <col min="7" max="7" width="8.83203125" hidden="1" customWidth="1"/>
    <col min="8" max="8" width="16.5" customWidth="1"/>
    <col min="9" max="9" width="17.6640625" customWidth="1"/>
    <col min="10" max="10" width="9.1640625" customWidth="1"/>
    <col min="11" max="11" width="7.83203125" customWidth="1"/>
    <col min="12" max="12" width="12.33203125" customWidth="1"/>
    <col min="13" max="13" width="7.5" customWidth="1"/>
    <col min="14" max="14" width="9" style="21" customWidth="1"/>
    <col min="15" max="15" width="14.33203125" customWidth="1"/>
    <col min="16" max="16" width="1.83203125" style="71" hidden="1" customWidth="1"/>
  </cols>
  <sheetData>
    <row r="1" spans="1:16" ht="14" x14ac:dyDescent="0.15">
      <c r="A1" s="86" t="s">
        <v>78</v>
      </c>
      <c r="B1" s="17"/>
      <c r="C1" s="6"/>
      <c r="D1" s="6"/>
      <c r="E1" s="5"/>
      <c r="F1" s="5"/>
      <c r="G1" s="171" t="s">
        <v>85</v>
      </c>
      <c r="H1" s="172"/>
      <c r="I1" s="172"/>
      <c r="J1" s="172"/>
      <c r="K1" s="173"/>
      <c r="L1" s="7">
        <f>IF(OR(G1="Für Rückfragen seitens Buchhaltung",G1=""),1,0)</f>
        <v>0</v>
      </c>
      <c r="M1" s="4"/>
      <c r="N1" s="162"/>
      <c r="O1" s="162"/>
    </row>
    <row r="2" spans="1:16" ht="14" x14ac:dyDescent="0.15">
      <c r="A2" s="17" t="s">
        <v>76</v>
      </c>
      <c r="B2" s="17"/>
      <c r="C2" s="6"/>
      <c r="D2" s="6"/>
      <c r="E2" s="5"/>
      <c r="F2" s="5"/>
      <c r="G2" s="129" t="s">
        <v>86</v>
      </c>
      <c r="H2" s="131"/>
      <c r="I2" s="131"/>
      <c r="J2" s="131"/>
      <c r="K2" s="155"/>
      <c r="L2" s="7">
        <f>IF(OR(G2="Für Rückfragen seitens Buchhaltung",G2=""),1,0)</f>
        <v>0</v>
      </c>
      <c r="M2" s="4"/>
      <c r="N2" s="162"/>
      <c r="O2" s="162"/>
    </row>
    <row r="3" spans="1:16" ht="3" customHeight="1" x14ac:dyDescent="0.15">
      <c r="A3" s="17"/>
      <c r="B3" s="17"/>
      <c r="C3" s="6"/>
      <c r="D3" s="6"/>
      <c r="E3" s="6"/>
      <c r="F3" s="6"/>
      <c r="G3" s="15"/>
      <c r="H3" s="15"/>
      <c r="I3" s="53"/>
      <c r="J3" s="53"/>
      <c r="K3" s="53"/>
      <c r="L3" s="7"/>
      <c r="M3" s="4"/>
      <c r="N3" s="22"/>
      <c r="O3" s="4"/>
    </row>
    <row r="4" spans="1:16" ht="14" x14ac:dyDescent="0.15">
      <c r="A4" s="86" t="s">
        <v>79</v>
      </c>
      <c r="B4" s="17"/>
      <c r="C4" s="6"/>
      <c r="D4" s="6"/>
      <c r="E4" s="6"/>
      <c r="F4" s="6"/>
      <c r="G4" s="68"/>
      <c r="H4" s="129" t="s">
        <v>88</v>
      </c>
      <c r="I4" s="130"/>
      <c r="J4" s="69" t="s">
        <v>69</v>
      </c>
      <c r="K4" s="129" t="s">
        <v>82</v>
      </c>
      <c r="L4" s="131"/>
      <c r="M4" s="131"/>
      <c r="N4" s="22"/>
      <c r="O4" s="4"/>
    </row>
    <row r="5" spans="1:16" ht="14" x14ac:dyDescent="0.15">
      <c r="A5" s="17" t="s">
        <v>26</v>
      </c>
      <c r="B5" s="17"/>
      <c r="C5" s="6"/>
      <c r="D5" s="6"/>
      <c r="E5" s="6"/>
      <c r="F5" s="6"/>
      <c r="G5" s="68"/>
      <c r="H5" s="129" t="s">
        <v>89</v>
      </c>
      <c r="I5" s="131"/>
      <c r="J5" s="70" t="s">
        <v>70</v>
      </c>
      <c r="K5" s="129" t="s">
        <v>83</v>
      </c>
      <c r="L5" s="131"/>
      <c r="M5" s="131"/>
      <c r="N5" s="22"/>
      <c r="O5" s="4"/>
    </row>
    <row r="6" spans="1:16" ht="3" customHeight="1" x14ac:dyDescent="0.15">
      <c r="A6" s="17"/>
      <c r="B6" s="17"/>
      <c r="C6" s="6"/>
      <c r="D6" s="6"/>
      <c r="E6" s="6"/>
      <c r="F6" s="6"/>
      <c r="G6" s="15"/>
      <c r="H6" s="15"/>
      <c r="I6" s="53"/>
      <c r="J6" s="53"/>
      <c r="K6" s="53"/>
      <c r="L6" s="7"/>
      <c r="M6" s="4"/>
      <c r="N6" s="22"/>
      <c r="O6" s="4"/>
    </row>
    <row r="7" spans="1:16" ht="14" x14ac:dyDescent="0.15">
      <c r="A7" s="17" t="s">
        <v>77</v>
      </c>
      <c r="B7" s="17"/>
      <c r="C7" s="6"/>
      <c r="D7" s="6"/>
      <c r="E7" s="6"/>
      <c r="F7" s="6"/>
      <c r="G7" s="129" t="s">
        <v>91</v>
      </c>
      <c r="H7" s="131"/>
      <c r="I7" s="131"/>
      <c r="J7" s="131"/>
      <c r="K7" s="155"/>
      <c r="L7" s="7">
        <f>IF(OR(G7="Buchungstext (max.40 Zeichen)",G7=""),1,0)</f>
        <v>0</v>
      </c>
      <c r="M7" s="4"/>
      <c r="N7" s="23" t="s">
        <v>0</v>
      </c>
      <c r="O7" s="27">
        <f ca="1">TODAY()</f>
        <v>44320</v>
      </c>
    </row>
    <row r="8" spans="1:16" ht="3" customHeight="1" x14ac:dyDescent="0.15">
      <c r="A8" s="17"/>
      <c r="B8" s="17"/>
      <c r="C8" s="6"/>
      <c r="D8" s="6"/>
      <c r="E8" s="6"/>
      <c r="F8" s="6"/>
      <c r="G8" s="15"/>
      <c r="H8" s="15"/>
      <c r="I8" s="53"/>
      <c r="J8" s="53"/>
      <c r="K8" s="53"/>
      <c r="L8" s="7"/>
      <c r="M8" s="4"/>
      <c r="N8" s="22"/>
      <c r="O8" s="4"/>
    </row>
    <row r="9" spans="1:16" ht="13.5" customHeight="1" x14ac:dyDescent="0.15">
      <c r="A9" s="163" t="s">
        <v>1</v>
      </c>
      <c r="B9" s="164"/>
      <c r="C9" s="79"/>
      <c r="D9" s="169" t="s">
        <v>71</v>
      </c>
      <c r="E9" s="169"/>
      <c r="F9" s="169"/>
      <c r="G9" s="136" t="s">
        <v>2</v>
      </c>
      <c r="H9" s="169" t="s">
        <v>81</v>
      </c>
      <c r="I9" s="169"/>
      <c r="J9" s="169"/>
      <c r="K9" s="136" t="s">
        <v>3</v>
      </c>
      <c r="L9" s="136" t="s">
        <v>19</v>
      </c>
      <c r="M9" s="83" t="s">
        <v>5</v>
      </c>
      <c r="N9" s="166" t="s">
        <v>59</v>
      </c>
      <c r="O9" s="164" t="s">
        <v>75</v>
      </c>
    </row>
    <row r="10" spans="1:16" ht="17.25" customHeight="1" x14ac:dyDescent="0.15">
      <c r="A10" s="80" t="s">
        <v>6</v>
      </c>
      <c r="B10" s="81" t="s">
        <v>7</v>
      </c>
      <c r="C10" s="82"/>
      <c r="D10" s="170"/>
      <c r="E10" s="170"/>
      <c r="F10" s="170"/>
      <c r="G10" s="137"/>
      <c r="H10" s="170"/>
      <c r="I10" s="170"/>
      <c r="J10" s="170"/>
      <c r="K10" s="165"/>
      <c r="L10" s="137"/>
      <c r="M10" s="115" t="s">
        <v>80</v>
      </c>
      <c r="N10" s="167"/>
      <c r="O10" s="168"/>
    </row>
    <row r="11" spans="1:16" ht="2.25" customHeight="1" x14ac:dyDescent="0.15">
      <c r="A11" s="13"/>
      <c r="B11" s="13"/>
      <c r="C11" s="14"/>
      <c r="D11" s="14"/>
      <c r="E11" s="14"/>
      <c r="F11" s="14"/>
      <c r="G11" s="53"/>
      <c r="H11" s="13"/>
      <c r="I11" s="13"/>
      <c r="J11" s="13"/>
      <c r="K11" s="15"/>
      <c r="L11" s="16"/>
      <c r="M11" s="16"/>
      <c r="N11" s="24"/>
      <c r="O11" s="116"/>
    </row>
    <row r="12" spans="1:16" ht="14" hidden="1" x14ac:dyDescent="0.15">
      <c r="A12" s="13"/>
      <c r="B12" s="13"/>
      <c r="C12" s="14"/>
      <c r="D12" s="14"/>
      <c r="E12" s="14"/>
      <c r="F12" s="14"/>
      <c r="G12" s="53"/>
      <c r="H12" s="13"/>
      <c r="I12" s="13"/>
      <c r="J12" s="13"/>
      <c r="K12" s="15" t="s">
        <v>8</v>
      </c>
      <c r="L12" s="16"/>
      <c r="M12" s="16"/>
      <c r="N12" s="24"/>
      <c r="O12" s="15"/>
    </row>
    <row r="13" spans="1:16" ht="14" hidden="1" x14ac:dyDescent="0.15">
      <c r="A13" s="13"/>
      <c r="B13" s="13"/>
      <c r="C13" s="14"/>
      <c r="D13" s="14"/>
      <c r="E13" s="14"/>
      <c r="F13" s="14"/>
      <c r="G13" s="53"/>
      <c r="H13" s="13"/>
      <c r="I13" s="13"/>
      <c r="J13" s="13"/>
      <c r="K13" s="15" t="s">
        <v>9</v>
      </c>
      <c r="L13" s="16"/>
      <c r="M13" s="16"/>
      <c r="N13" s="24"/>
      <c r="O13" s="15"/>
    </row>
    <row r="14" spans="1:16" ht="14" hidden="1" x14ac:dyDescent="0.15">
      <c r="A14" s="13"/>
      <c r="B14" s="13"/>
      <c r="C14" s="14"/>
      <c r="D14" s="14"/>
      <c r="E14" s="14"/>
      <c r="F14" s="14"/>
      <c r="G14" s="53"/>
      <c r="H14" s="13"/>
      <c r="I14" s="13"/>
      <c r="J14" s="13"/>
      <c r="K14" s="15" t="s">
        <v>10</v>
      </c>
      <c r="L14" s="16"/>
      <c r="M14" s="16"/>
      <c r="N14" s="24"/>
      <c r="O14" s="15"/>
    </row>
    <row r="15" spans="1:16" ht="14" hidden="1" x14ac:dyDescent="0.15">
      <c r="A15" s="13"/>
      <c r="B15" s="13"/>
      <c r="C15" s="14"/>
      <c r="D15" s="14"/>
      <c r="E15" s="14"/>
      <c r="F15" s="14"/>
      <c r="G15" s="53"/>
      <c r="H15" s="13"/>
      <c r="I15" s="13"/>
      <c r="J15" s="13"/>
      <c r="K15" s="15" t="s">
        <v>11</v>
      </c>
      <c r="L15" s="16"/>
      <c r="M15" s="16"/>
      <c r="N15" s="24"/>
      <c r="O15" s="15"/>
    </row>
    <row r="16" spans="1:16" s="114" customFormat="1" ht="14" x14ac:dyDescent="0.15">
      <c r="A16" s="87">
        <v>1</v>
      </c>
      <c r="B16" s="88"/>
      <c r="C16" s="89" t="str">
        <f>IF(O16="Kreditkarte","x",IF(D16="Kommentarzeile","x",CONCATENATE(G16,O16)))</f>
        <v>322000L-93003-01-01</v>
      </c>
      <c r="D16" s="174">
        <v>322000</v>
      </c>
      <c r="E16" s="174"/>
      <c r="F16" s="174"/>
      <c r="G16" s="90">
        <f>IF(ISTEXT(D16),VLOOKUP(D16,#REF!,2,FALSE),IF(ISNUMBER(D16),VLOOKUP(D16,$B$86:$D$128,3,FALSE),""))</f>
        <v>322000</v>
      </c>
      <c r="H16" s="175" t="s">
        <v>90</v>
      </c>
      <c r="I16" s="175"/>
      <c r="J16" s="175"/>
      <c r="K16" s="91" t="s">
        <v>8</v>
      </c>
      <c r="L16" s="92"/>
      <c r="M16" s="93"/>
      <c r="N16" s="94">
        <f t="shared" ref="N16:N21" si="0">IF(O16="Kreditkarte",0,IF(D16="Kommentarzeile",0,IF(K16="CHF",L16,L16*M16)))</f>
        <v>0</v>
      </c>
      <c r="O16" s="95" t="s">
        <v>87</v>
      </c>
      <c r="P16" s="113">
        <f t="shared" ref="P16:P31" si="1">COUNTBLANK(B16:M16)+COUNTBLANK(O16:O16)</f>
        <v>7</v>
      </c>
    </row>
    <row r="17" spans="1:20" s="114" customFormat="1" ht="14" x14ac:dyDescent="0.15">
      <c r="A17" s="96">
        <v>2</v>
      </c>
      <c r="B17" s="97"/>
      <c r="C17" s="98" t="str">
        <f t="shared" ref="C17:C30" si="2">IF(O17="Kreditkarte","x",IF(D17="Kommentarzeile","x",CONCATENATE(G17,O17)))</f>
        <v/>
      </c>
      <c r="D17" s="121"/>
      <c r="E17" s="176"/>
      <c r="F17" s="177"/>
      <c r="G17" s="99" t="str">
        <f>IF(ISTEXT(D17),VLOOKUP(D17,#REF!,2,FALSE),IF(ISNUMBER(D17),VLOOKUP(D17,$B$86:$D$128,3,FALSE),""))</f>
        <v/>
      </c>
      <c r="H17" s="133"/>
      <c r="I17" s="133"/>
      <c r="J17" s="133"/>
      <c r="K17" s="100"/>
      <c r="L17" s="101"/>
      <c r="M17" s="102"/>
      <c r="N17" s="103">
        <f t="shared" si="0"/>
        <v>0</v>
      </c>
      <c r="O17" s="95"/>
      <c r="P17" s="113">
        <f t="shared" si="1"/>
        <v>13</v>
      </c>
    </row>
    <row r="18" spans="1:20" s="114" customFormat="1" ht="14" x14ac:dyDescent="0.15">
      <c r="A18" s="96">
        <v>3</v>
      </c>
      <c r="B18" s="97"/>
      <c r="C18" s="98" t="str">
        <f t="shared" si="2"/>
        <v/>
      </c>
      <c r="D18" s="132"/>
      <c r="E18" s="132"/>
      <c r="F18" s="132"/>
      <c r="G18" s="99" t="str">
        <f>IF(ISTEXT(D18),VLOOKUP(D18,#REF!,2,FALSE),IF(ISNUMBER(D18),VLOOKUP(D18,$B$86:$D$128,3,FALSE),""))</f>
        <v/>
      </c>
      <c r="H18" s="133"/>
      <c r="I18" s="133"/>
      <c r="J18" s="133"/>
      <c r="K18" s="100"/>
      <c r="L18" s="101"/>
      <c r="M18" s="102"/>
      <c r="N18" s="103">
        <f t="shared" si="0"/>
        <v>0</v>
      </c>
      <c r="O18" s="104"/>
      <c r="P18" s="113">
        <f t="shared" si="1"/>
        <v>13</v>
      </c>
    </row>
    <row r="19" spans="1:20" s="114" customFormat="1" ht="14" x14ac:dyDescent="0.15">
      <c r="A19" s="96">
        <v>4</v>
      </c>
      <c r="B19" s="97"/>
      <c r="C19" s="98" t="str">
        <f t="shared" si="2"/>
        <v/>
      </c>
      <c r="D19" s="132"/>
      <c r="E19" s="132"/>
      <c r="F19" s="132"/>
      <c r="G19" s="99" t="str">
        <f>IF(ISTEXT(D19),VLOOKUP(D19,#REF!,2,FALSE),IF(ISNUMBER(D19),VLOOKUP(D19,$B$86:$D$128,3,FALSE),""))</f>
        <v/>
      </c>
      <c r="H19" s="133"/>
      <c r="I19" s="133"/>
      <c r="J19" s="133"/>
      <c r="K19" s="100"/>
      <c r="L19" s="101"/>
      <c r="M19" s="102"/>
      <c r="N19" s="103">
        <f t="shared" si="0"/>
        <v>0</v>
      </c>
      <c r="O19" s="104"/>
      <c r="P19" s="113">
        <f t="shared" si="1"/>
        <v>13</v>
      </c>
    </row>
    <row r="20" spans="1:20" s="114" customFormat="1" ht="14" x14ac:dyDescent="0.15">
      <c r="A20" s="96">
        <v>5</v>
      </c>
      <c r="B20" s="97"/>
      <c r="C20" s="98" t="str">
        <f t="shared" si="2"/>
        <v/>
      </c>
      <c r="D20" s="132"/>
      <c r="E20" s="132"/>
      <c r="F20" s="132"/>
      <c r="G20" s="99" t="str">
        <f>IF(ISTEXT(D20),VLOOKUP(D20,#REF!,2,FALSE),IF(ISNUMBER(D20),VLOOKUP(D20,$B$86:$D$128,3,FALSE),""))</f>
        <v/>
      </c>
      <c r="H20" s="133"/>
      <c r="I20" s="133"/>
      <c r="J20" s="133"/>
      <c r="K20" s="100"/>
      <c r="L20" s="101"/>
      <c r="M20" s="102"/>
      <c r="N20" s="103">
        <f t="shared" si="0"/>
        <v>0</v>
      </c>
      <c r="O20" s="104"/>
      <c r="P20" s="113">
        <f t="shared" si="1"/>
        <v>13</v>
      </c>
    </row>
    <row r="21" spans="1:20" s="114" customFormat="1" ht="14" x14ac:dyDescent="0.15">
      <c r="A21" s="96">
        <v>6</v>
      </c>
      <c r="B21" s="97"/>
      <c r="C21" s="98" t="str">
        <f t="shared" si="2"/>
        <v/>
      </c>
      <c r="D21" s="132"/>
      <c r="E21" s="132"/>
      <c r="F21" s="132"/>
      <c r="G21" s="99" t="str">
        <f>IF(ISTEXT(D21),VLOOKUP(D21,#REF!,2,FALSE),IF(ISNUMBER(D21),VLOOKUP(D21,$B$86:$D$128,3,FALSE),""))</f>
        <v/>
      </c>
      <c r="H21" s="133"/>
      <c r="I21" s="133"/>
      <c r="J21" s="133"/>
      <c r="K21" s="100"/>
      <c r="L21" s="101"/>
      <c r="M21" s="102"/>
      <c r="N21" s="103">
        <f t="shared" si="0"/>
        <v>0</v>
      </c>
      <c r="O21" s="104"/>
      <c r="P21" s="113">
        <f t="shared" si="1"/>
        <v>13</v>
      </c>
    </row>
    <row r="22" spans="1:20" s="114" customFormat="1" ht="14" x14ac:dyDescent="0.15">
      <c r="A22" s="96">
        <v>7</v>
      </c>
      <c r="B22" s="97"/>
      <c r="C22" s="98" t="str">
        <f t="shared" si="2"/>
        <v/>
      </c>
      <c r="D22" s="132"/>
      <c r="E22" s="132"/>
      <c r="F22" s="132"/>
      <c r="G22" s="99" t="str">
        <f>IF(ISTEXT(D22),VLOOKUP(D22,#REF!,2,FALSE),IF(ISNUMBER(D22),VLOOKUP(D22,$B$86:$D$128,3,FALSE),""))</f>
        <v/>
      </c>
      <c r="H22" s="133"/>
      <c r="I22" s="133"/>
      <c r="J22" s="133"/>
      <c r="K22" s="100"/>
      <c r="L22" s="101"/>
      <c r="M22" s="102"/>
      <c r="N22" s="103">
        <f t="shared" ref="N22:N30" si="3">IF(O22="Kreditkarte",0,IF(D22="Kommentarzeile",0,IF(K22="CHF",L22,L22*M22)))</f>
        <v>0</v>
      </c>
      <c r="O22" s="104"/>
      <c r="P22" s="113">
        <f t="shared" si="1"/>
        <v>13</v>
      </c>
    </row>
    <row r="23" spans="1:20" s="114" customFormat="1" ht="14" x14ac:dyDescent="0.15">
      <c r="A23" s="96">
        <v>8</v>
      </c>
      <c r="B23" s="97"/>
      <c r="C23" s="98" t="str">
        <f t="shared" si="2"/>
        <v/>
      </c>
      <c r="D23" s="132"/>
      <c r="E23" s="132"/>
      <c r="F23" s="132"/>
      <c r="G23" s="99" t="str">
        <f>IF(ISTEXT(D23),VLOOKUP(D23,#REF!,2,FALSE),IF(ISNUMBER(D23),VLOOKUP(D23,$B$86:$D$128,3,FALSE),""))</f>
        <v/>
      </c>
      <c r="H23" s="133"/>
      <c r="I23" s="133"/>
      <c r="J23" s="133"/>
      <c r="K23" s="100"/>
      <c r="L23" s="101"/>
      <c r="M23" s="102"/>
      <c r="N23" s="103">
        <f t="shared" si="3"/>
        <v>0</v>
      </c>
      <c r="O23" s="104"/>
      <c r="P23" s="113">
        <f t="shared" si="1"/>
        <v>13</v>
      </c>
    </row>
    <row r="24" spans="1:20" s="114" customFormat="1" ht="14" x14ac:dyDescent="0.15">
      <c r="A24" s="96">
        <v>9</v>
      </c>
      <c r="B24" s="97"/>
      <c r="C24" s="98" t="str">
        <f t="shared" si="2"/>
        <v/>
      </c>
      <c r="D24" s="132"/>
      <c r="E24" s="132"/>
      <c r="F24" s="132"/>
      <c r="G24" s="99" t="str">
        <f>IF(ISTEXT(D24),VLOOKUP(D24,#REF!,2,FALSE),IF(ISNUMBER(D24),VLOOKUP(D24,$B$86:$D$128,3,FALSE),""))</f>
        <v/>
      </c>
      <c r="H24" s="133"/>
      <c r="I24" s="133"/>
      <c r="J24" s="133"/>
      <c r="K24" s="100"/>
      <c r="L24" s="101"/>
      <c r="M24" s="102"/>
      <c r="N24" s="103">
        <f t="shared" si="3"/>
        <v>0</v>
      </c>
      <c r="O24" s="104"/>
      <c r="P24" s="113">
        <f t="shared" si="1"/>
        <v>13</v>
      </c>
    </row>
    <row r="25" spans="1:20" s="114" customFormat="1" ht="14" x14ac:dyDescent="0.15">
      <c r="A25" s="96">
        <v>10</v>
      </c>
      <c r="B25" s="97"/>
      <c r="C25" s="98" t="str">
        <f t="shared" si="2"/>
        <v/>
      </c>
      <c r="D25" s="132"/>
      <c r="E25" s="132"/>
      <c r="F25" s="132"/>
      <c r="G25" s="99" t="str">
        <f>IF(ISTEXT(D25),VLOOKUP(D25,#REF!,2,FALSE),IF(ISNUMBER(D25),VLOOKUP(D25,$B$86:$D$128,3,FALSE),""))</f>
        <v/>
      </c>
      <c r="H25" s="133"/>
      <c r="I25" s="133"/>
      <c r="J25" s="133"/>
      <c r="K25" s="100"/>
      <c r="L25" s="101"/>
      <c r="M25" s="102"/>
      <c r="N25" s="103">
        <f t="shared" si="3"/>
        <v>0</v>
      </c>
      <c r="O25" s="104"/>
      <c r="P25" s="113">
        <f t="shared" si="1"/>
        <v>13</v>
      </c>
    </row>
    <row r="26" spans="1:20" s="114" customFormat="1" ht="14" x14ac:dyDescent="0.15">
      <c r="A26" s="96">
        <v>11</v>
      </c>
      <c r="B26" s="97"/>
      <c r="C26" s="98" t="str">
        <f t="shared" si="2"/>
        <v/>
      </c>
      <c r="D26" s="132"/>
      <c r="E26" s="132"/>
      <c r="F26" s="132"/>
      <c r="G26" s="99" t="str">
        <f>IF(ISTEXT(D26),VLOOKUP(D26,#REF!,2,FALSE),IF(ISNUMBER(D26),VLOOKUP(D26,$B$86:$D$128,3,FALSE),""))</f>
        <v/>
      </c>
      <c r="H26" s="133"/>
      <c r="I26" s="133"/>
      <c r="J26" s="133"/>
      <c r="K26" s="100"/>
      <c r="L26" s="101"/>
      <c r="M26" s="102"/>
      <c r="N26" s="103">
        <f t="shared" si="3"/>
        <v>0</v>
      </c>
      <c r="O26" s="104"/>
      <c r="P26" s="113">
        <f t="shared" si="1"/>
        <v>13</v>
      </c>
    </row>
    <row r="27" spans="1:20" s="114" customFormat="1" ht="14" x14ac:dyDescent="0.15">
      <c r="A27" s="96">
        <v>12</v>
      </c>
      <c r="B27" s="97"/>
      <c r="C27" s="98" t="str">
        <f t="shared" si="2"/>
        <v/>
      </c>
      <c r="D27" s="132"/>
      <c r="E27" s="132"/>
      <c r="F27" s="132"/>
      <c r="G27" s="99" t="str">
        <f>IF(ISTEXT(D27),VLOOKUP(D27,#REF!,2,FALSE),IF(ISNUMBER(D27),VLOOKUP(D27,$B$86:$D$128,3,FALSE),""))</f>
        <v/>
      </c>
      <c r="H27" s="133"/>
      <c r="I27" s="133"/>
      <c r="J27" s="133"/>
      <c r="K27" s="100"/>
      <c r="L27" s="101"/>
      <c r="M27" s="102"/>
      <c r="N27" s="103">
        <f t="shared" si="3"/>
        <v>0</v>
      </c>
      <c r="O27" s="104"/>
      <c r="P27" s="113">
        <f t="shared" si="1"/>
        <v>13</v>
      </c>
    </row>
    <row r="28" spans="1:20" s="114" customFormat="1" ht="14" x14ac:dyDescent="0.15">
      <c r="A28" s="96">
        <v>13</v>
      </c>
      <c r="B28" s="97"/>
      <c r="C28" s="98" t="str">
        <f t="shared" si="2"/>
        <v/>
      </c>
      <c r="D28" s="132"/>
      <c r="E28" s="132"/>
      <c r="F28" s="132"/>
      <c r="G28" s="99" t="str">
        <f>IF(ISTEXT(D28),VLOOKUP(D28,#REF!,2,FALSE),IF(ISNUMBER(D28),VLOOKUP(D28,$B$86:$D$128,3,FALSE),""))</f>
        <v/>
      </c>
      <c r="H28" s="133"/>
      <c r="I28" s="133"/>
      <c r="J28" s="133"/>
      <c r="K28" s="100"/>
      <c r="L28" s="101"/>
      <c r="M28" s="102"/>
      <c r="N28" s="103">
        <f t="shared" si="3"/>
        <v>0</v>
      </c>
      <c r="O28" s="104"/>
      <c r="P28" s="113">
        <f t="shared" si="1"/>
        <v>13</v>
      </c>
    </row>
    <row r="29" spans="1:20" s="114" customFormat="1" ht="14" x14ac:dyDescent="0.15">
      <c r="A29" s="96">
        <v>14</v>
      </c>
      <c r="B29" s="97"/>
      <c r="C29" s="98" t="str">
        <f t="shared" si="2"/>
        <v/>
      </c>
      <c r="D29" s="132"/>
      <c r="E29" s="132"/>
      <c r="F29" s="132"/>
      <c r="G29" s="99" t="str">
        <f>IF(ISTEXT(D29),VLOOKUP(D29,#REF!,2,FALSE),IF(ISNUMBER(D29),VLOOKUP(D29,$B$86:$D$128,3,FALSE),""))</f>
        <v/>
      </c>
      <c r="H29" s="133"/>
      <c r="I29" s="133"/>
      <c r="J29" s="133"/>
      <c r="K29" s="100"/>
      <c r="L29" s="105"/>
      <c r="M29" s="102"/>
      <c r="N29" s="103">
        <f t="shared" si="3"/>
        <v>0</v>
      </c>
      <c r="O29" s="104"/>
      <c r="P29" s="113">
        <f t="shared" si="1"/>
        <v>13</v>
      </c>
    </row>
    <row r="30" spans="1:20" s="114" customFormat="1" ht="14" x14ac:dyDescent="0.15">
      <c r="A30" s="96">
        <v>15</v>
      </c>
      <c r="B30" s="106"/>
      <c r="C30" s="98" t="str">
        <f t="shared" si="2"/>
        <v/>
      </c>
      <c r="D30" s="121"/>
      <c r="E30" s="122"/>
      <c r="F30" s="123"/>
      <c r="G30" s="107" t="str">
        <f>IF(ISTEXT(D30),VLOOKUP(D30,#REF!,2,FALSE),IF(ISNUMBER(D30),VLOOKUP(D30,$B$86:$D$128,3,FALSE),""))</f>
        <v/>
      </c>
      <c r="H30" s="124"/>
      <c r="I30" s="125"/>
      <c r="J30" s="126"/>
      <c r="K30" s="108"/>
      <c r="L30" s="109"/>
      <c r="M30" s="110"/>
      <c r="N30" s="111">
        <f t="shared" si="3"/>
        <v>0</v>
      </c>
      <c r="O30" s="112"/>
      <c r="P30" s="113">
        <f t="shared" si="1"/>
        <v>13</v>
      </c>
    </row>
    <row r="31" spans="1:20" ht="3.75" customHeight="1" x14ac:dyDescent="0.15">
      <c r="A31" s="1"/>
      <c r="B31" s="1"/>
      <c r="C31" s="2"/>
      <c r="D31" s="2"/>
      <c r="E31" s="2"/>
      <c r="F31" s="2"/>
      <c r="G31" s="3"/>
      <c r="H31" s="1"/>
      <c r="I31" s="1"/>
      <c r="J31" s="1"/>
      <c r="K31" s="3"/>
      <c r="L31" s="8"/>
      <c r="M31" s="8"/>
      <c r="N31" s="25"/>
      <c r="O31" s="19"/>
      <c r="P31" s="113">
        <f t="shared" si="1"/>
        <v>13</v>
      </c>
    </row>
    <row r="32" spans="1:20" s="28" customFormat="1" ht="17" x14ac:dyDescent="0.15">
      <c r="A32" s="84" t="s">
        <v>21</v>
      </c>
      <c r="B32" s="85"/>
      <c r="C32" s="58"/>
      <c r="D32" s="58"/>
      <c r="E32" s="59"/>
      <c r="F32" s="59"/>
      <c r="G32" s="60"/>
      <c r="H32" s="61"/>
      <c r="I32" s="61"/>
      <c r="J32" s="62"/>
      <c r="K32" s="62"/>
      <c r="L32" s="62" t="s">
        <v>63</v>
      </c>
      <c r="M32" s="149">
        <f>SUM(N16:N30)</f>
        <v>0</v>
      </c>
      <c r="N32" s="149"/>
      <c r="O32" s="63" t="s">
        <v>8</v>
      </c>
      <c r="P32" s="71"/>
      <c r="R32"/>
      <c r="S32"/>
      <c r="T32"/>
    </row>
    <row r="33" spans="1:16" s="28" customFormat="1" ht="3" customHeight="1" x14ac:dyDescent="0.15">
      <c r="A33" s="17"/>
      <c r="B33" s="17"/>
      <c r="C33" s="18"/>
      <c r="D33" s="18"/>
      <c r="E33" s="18"/>
      <c r="F33" s="18"/>
      <c r="G33" s="19"/>
      <c r="H33" s="17"/>
      <c r="I33" s="17"/>
      <c r="J33" s="17"/>
      <c r="K33" s="19"/>
      <c r="L33" s="20"/>
      <c r="M33" s="20"/>
      <c r="N33" s="25"/>
      <c r="O33" s="19"/>
      <c r="P33" s="71"/>
    </row>
    <row r="34" spans="1:16" s="28" customFormat="1" ht="23" customHeight="1" x14ac:dyDescent="0.15">
      <c r="A34" s="156" t="s">
        <v>73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71"/>
    </row>
    <row r="35" spans="1:16" s="28" customFormat="1" ht="18" customHeight="1" x14ac:dyDescent="0.15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  <c r="P35" s="71"/>
    </row>
    <row r="36" spans="1:16" s="28" customFormat="1" ht="4.5" customHeight="1" x14ac:dyDescent="0.15">
      <c r="A36" s="17"/>
      <c r="B36" s="17"/>
      <c r="C36" s="18"/>
      <c r="D36" s="18"/>
      <c r="E36" s="18"/>
      <c r="F36" s="18"/>
      <c r="G36" s="19"/>
      <c r="H36" s="17"/>
      <c r="I36" s="17"/>
      <c r="J36" s="17"/>
      <c r="K36" s="19"/>
      <c r="L36" s="20"/>
      <c r="M36" s="20"/>
      <c r="N36" s="25"/>
      <c r="O36" s="19"/>
      <c r="P36" s="71"/>
    </row>
    <row r="37" spans="1:16" s="64" customFormat="1" ht="18.75" customHeight="1" x14ac:dyDescent="0.15">
      <c r="A37" s="142"/>
      <c r="B37" s="142"/>
      <c r="C37" s="142"/>
      <c r="D37" s="142"/>
      <c r="E37" s="142"/>
      <c r="F37" s="67"/>
      <c r="G37" s="67"/>
      <c r="H37" s="145" t="s">
        <v>84</v>
      </c>
      <c r="I37" s="146"/>
      <c r="J37" s="146"/>
      <c r="K37" s="146"/>
      <c r="L37" s="146"/>
      <c r="M37" s="146"/>
      <c r="N37" s="146"/>
      <c r="O37" s="146"/>
      <c r="P37" s="72" t="s">
        <v>25</v>
      </c>
    </row>
    <row r="38" spans="1:16" s="64" customFormat="1" ht="20" customHeight="1" x14ac:dyDescent="0.15">
      <c r="A38" s="143"/>
      <c r="B38" s="143"/>
      <c r="C38" s="143"/>
      <c r="D38" s="143"/>
      <c r="E38" s="143"/>
      <c r="F38" s="67"/>
      <c r="G38" s="67"/>
      <c r="H38" s="147"/>
      <c r="I38" s="148"/>
      <c r="J38" s="148"/>
      <c r="K38" s="148"/>
      <c r="L38" s="148"/>
      <c r="M38" s="148"/>
      <c r="N38" s="148"/>
      <c r="O38" s="148"/>
      <c r="P38" s="72"/>
    </row>
    <row r="39" spans="1:16" s="56" customFormat="1" ht="13.5" customHeight="1" x14ac:dyDescent="0.15">
      <c r="A39" s="139" t="s">
        <v>66</v>
      </c>
      <c r="B39" s="139"/>
      <c r="C39" s="139"/>
      <c r="D39" s="139"/>
      <c r="E39" s="139"/>
      <c r="G39" s="57"/>
      <c r="H39" s="139" t="s">
        <v>68</v>
      </c>
      <c r="I39" s="139"/>
      <c r="J39" s="139"/>
      <c r="K39" s="139"/>
      <c r="L39" s="139"/>
      <c r="M39" s="139"/>
      <c r="N39" s="139"/>
      <c r="O39" s="139"/>
      <c r="P39" s="73"/>
    </row>
    <row r="42" spans="1:16" s="64" customFormat="1" ht="19.5" customHeight="1" x14ac:dyDescent="0.15">
      <c r="A42" s="74"/>
      <c r="B42" s="74"/>
      <c r="C42" s="75"/>
      <c r="D42" s="75"/>
      <c r="E42" s="75"/>
      <c r="F42" s="75"/>
      <c r="G42" s="76"/>
      <c r="H42" s="74"/>
      <c r="I42" s="74"/>
      <c r="J42" s="74"/>
      <c r="K42" s="76"/>
      <c r="L42" s="74"/>
      <c r="M42" s="74"/>
      <c r="N42" s="77"/>
      <c r="O42" s="77"/>
      <c r="P42" s="72"/>
    </row>
    <row r="43" spans="1:16" s="28" customFormat="1" ht="42" customHeight="1" x14ac:dyDescent="0.15">
      <c r="A43" s="17"/>
      <c r="B43" s="144" t="s">
        <v>23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9"/>
      <c r="P43" s="71"/>
    </row>
    <row r="44" spans="1:16" s="28" customFormat="1" ht="25" x14ac:dyDescent="0.15">
      <c r="A44" s="13"/>
      <c r="B44" s="13"/>
      <c r="C44" s="14"/>
      <c r="D44" s="14"/>
      <c r="E44" s="30"/>
      <c r="F44" s="14"/>
      <c r="G44" s="15"/>
      <c r="H44" s="30"/>
      <c r="I44" s="30"/>
      <c r="J44" s="30"/>
      <c r="K44" s="30"/>
      <c r="L44" s="13"/>
      <c r="M44" s="13"/>
      <c r="N44" s="23"/>
      <c r="O44" s="15"/>
      <c r="P44" s="71"/>
    </row>
    <row r="45" spans="1:16" s="28" customFormat="1" ht="14" x14ac:dyDescent="0.15">
      <c r="A45" s="12" t="s">
        <v>67</v>
      </c>
      <c r="B45" s="13"/>
      <c r="C45" s="14"/>
      <c r="D45" s="14"/>
      <c r="E45" s="14"/>
      <c r="F45" s="14"/>
      <c r="G45" s="141" t="str">
        <f>G1</f>
        <v>Bitte tragen Sie hier Ihren Vornamen und Namen ein</v>
      </c>
      <c r="H45" s="141"/>
      <c r="I45" s="141"/>
      <c r="J45" s="141"/>
      <c r="K45" s="141"/>
      <c r="L45" s="31"/>
      <c r="M45" s="13"/>
      <c r="N45" s="23"/>
      <c r="O45" s="15"/>
      <c r="P45" s="71"/>
    </row>
    <row r="46" spans="1:16" s="28" customFormat="1" ht="14" x14ac:dyDescent="0.15">
      <c r="A46" s="13" t="s">
        <v>14</v>
      </c>
      <c r="B46" s="13"/>
      <c r="C46" s="14"/>
      <c r="D46" s="14"/>
      <c r="E46" s="14"/>
      <c r="F46" s="14"/>
      <c r="G46" s="140" t="str">
        <f>G2</f>
        <v>1xxxxxx</v>
      </c>
      <c r="H46" s="141"/>
      <c r="I46" s="29"/>
      <c r="J46" s="29"/>
      <c r="K46" s="13"/>
      <c r="L46" s="31"/>
      <c r="M46" s="13"/>
      <c r="N46" s="23"/>
      <c r="O46" s="15"/>
      <c r="P46" s="71"/>
    </row>
    <row r="47" spans="1:16" s="28" customFormat="1" ht="14" x14ac:dyDescent="0.15">
      <c r="A47" s="13"/>
      <c r="B47" s="13"/>
      <c r="C47" s="14"/>
      <c r="D47" s="14"/>
      <c r="E47" s="14"/>
      <c r="F47" s="14"/>
      <c r="G47" s="29"/>
      <c r="H47" s="29"/>
      <c r="I47" s="29"/>
      <c r="J47" s="29"/>
      <c r="K47" s="13"/>
      <c r="L47" s="31"/>
      <c r="M47" s="13"/>
      <c r="N47" s="23"/>
      <c r="O47" s="15"/>
      <c r="P47" s="71"/>
    </row>
    <row r="48" spans="1:16" s="28" customFormat="1" ht="14" x14ac:dyDescent="0.15">
      <c r="A48" s="13"/>
      <c r="B48" s="13"/>
      <c r="C48" s="14"/>
      <c r="D48" s="14"/>
      <c r="E48" s="14"/>
      <c r="F48" s="14"/>
      <c r="G48" s="29"/>
      <c r="H48" s="29"/>
      <c r="I48" s="29"/>
      <c r="J48" s="29"/>
      <c r="K48" s="13"/>
      <c r="L48" s="31"/>
      <c r="M48" s="13"/>
      <c r="N48" s="23"/>
      <c r="O48" s="15"/>
      <c r="P48" s="71"/>
    </row>
    <row r="49" spans="1:16" s="28" customFormat="1" ht="14" x14ac:dyDescent="0.15">
      <c r="A49" s="12"/>
      <c r="B49" s="13"/>
      <c r="C49" s="14"/>
      <c r="D49" s="14"/>
      <c r="E49" s="14"/>
      <c r="F49" s="14"/>
      <c r="G49" s="15"/>
      <c r="H49" s="13"/>
      <c r="I49" s="13"/>
      <c r="J49" s="13"/>
      <c r="K49" s="15"/>
      <c r="L49" s="13"/>
      <c r="M49" s="13"/>
      <c r="N49" s="23"/>
      <c r="O49" s="15"/>
      <c r="P49" s="71"/>
    </row>
    <row r="50" spans="1:16" s="28" customFormat="1" ht="15" x14ac:dyDescent="0.15">
      <c r="A50" s="43"/>
      <c r="B50" s="44"/>
      <c r="C50" s="45"/>
      <c r="D50" s="138" t="s">
        <v>71</v>
      </c>
      <c r="E50" s="138"/>
      <c r="F50" s="138"/>
      <c r="G50" s="42"/>
      <c r="H50" s="42" t="s">
        <v>2</v>
      </c>
      <c r="I50" s="42"/>
      <c r="J50" s="138" t="s">
        <v>15</v>
      </c>
      <c r="K50" s="138"/>
      <c r="L50" s="138"/>
      <c r="M50" s="134" t="s">
        <v>4</v>
      </c>
      <c r="N50" s="135"/>
      <c r="O50" s="32" t="s">
        <v>16</v>
      </c>
      <c r="P50" s="71"/>
    </row>
    <row r="51" spans="1:16" s="28" customFormat="1" ht="16.5" customHeight="1" x14ac:dyDescent="0.15">
      <c r="A51" s="118">
        <v>1</v>
      </c>
      <c r="B51" s="33"/>
      <c r="C51" s="55" t="str">
        <f>C16</f>
        <v>322000L-93003-01-01</v>
      </c>
      <c r="D51" s="152">
        <f t="shared" ref="D51:D65" si="4">IF(C51&lt;&gt;"x",IF(ISERROR(VLOOKUP(C51,$C$16:$E$30,2,FALSE)),"",VLOOKUP(C51,$C$16:$E$30,2,FALSE)),"")</f>
        <v>322000</v>
      </c>
      <c r="E51" s="152"/>
      <c r="F51" s="152"/>
      <c r="G51" s="152"/>
      <c r="H51" s="34">
        <f t="shared" ref="H51:H65" si="5">IF(C51&lt;&gt;"x",IF(ISERROR(VLOOKUP(C51,$C$16:$G$30,5,FALSE)),"",VLOOKUP(C51,$C$16:$G$30,5,FALSE)),"")</f>
        <v>322000</v>
      </c>
      <c r="I51" s="34"/>
      <c r="J51" s="152" t="str">
        <f t="shared" ref="J51:J65" si="6">IF(M51&lt;&gt;0,$G$7,"")</f>
        <v/>
      </c>
      <c r="K51" s="152"/>
      <c r="L51" s="152"/>
      <c r="M51" s="153">
        <f t="shared" ref="M51:M65" si="7">IF(C51&lt;&gt;"x",SUMIF($C$16:$C$30,C51,$N$16:$N$30),0)</f>
        <v>0</v>
      </c>
      <c r="N51" s="154"/>
      <c r="O51" s="35" t="str">
        <f t="shared" ref="O51:O65" si="8">IF(C51&lt;&gt;"x",IF(ISERROR(VLOOKUP(C51,$C$16:$O$30,13,FALSE)),"",VLOOKUP(C51,$C$16:$O$30,13,FALSE)),"")</f>
        <v>L-93003-01-01</v>
      </c>
      <c r="P51" s="71"/>
    </row>
    <row r="52" spans="1:16" s="28" customFormat="1" ht="14" x14ac:dyDescent="0.15">
      <c r="A52" s="119">
        <v>2</v>
      </c>
      <c r="B52" s="36"/>
      <c r="C52" s="54" t="str">
        <f>IF(C17&lt;&gt;C51,C17,"")</f>
        <v/>
      </c>
      <c r="D52" s="120">
        <f t="shared" si="4"/>
        <v>0</v>
      </c>
      <c r="E52" s="120"/>
      <c r="F52" s="120"/>
      <c r="G52" s="120"/>
      <c r="H52" s="37" t="str">
        <f t="shared" si="5"/>
        <v/>
      </c>
      <c r="I52" s="37"/>
      <c r="J52" s="120" t="str">
        <f t="shared" si="6"/>
        <v/>
      </c>
      <c r="K52" s="120"/>
      <c r="L52" s="120"/>
      <c r="M52" s="127">
        <f t="shared" si="7"/>
        <v>0</v>
      </c>
      <c r="N52" s="128"/>
      <c r="O52" s="38">
        <f t="shared" si="8"/>
        <v>0</v>
      </c>
      <c r="P52" s="71"/>
    </row>
    <row r="53" spans="1:16" s="28" customFormat="1" ht="14" x14ac:dyDescent="0.15">
      <c r="A53" s="119">
        <v>3</v>
      </c>
      <c r="B53" s="36"/>
      <c r="C53" s="54" t="str">
        <f>IF(AND(C18&lt;&gt;C52,C18&lt;&gt;C51),C18,"")</f>
        <v/>
      </c>
      <c r="D53" s="120">
        <f t="shared" si="4"/>
        <v>0</v>
      </c>
      <c r="E53" s="120"/>
      <c r="F53" s="120"/>
      <c r="G53" s="120"/>
      <c r="H53" s="37" t="str">
        <f t="shared" si="5"/>
        <v/>
      </c>
      <c r="I53" s="37"/>
      <c r="J53" s="120" t="str">
        <f t="shared" si="6"/>
        <v/>
      </c>
      <c r="K53" s="120"/>
      <c r="L53" s="120"/>
      <c r="M53" s="127">
        <f t="shared" si="7"/>
        <v>0</v>
      </c>
      <c r="N53" s="128"/>
      <c r="O53" s="38">
        <f t="shared" si="8"/>
        <v>0</v>
      </c>
      <c r="P53" s="71"/>
    </row>
    <row r="54" spans="1:16" s="28" customFormat="1" ht="14" x14ac:dyDescent="0.15">
      <c r="A54" s="119">
        <v>4</v>
      </c>
      <c r="B54" s="36"/>
      <c r="C54" s="54" t="str">
        <f>IF(AND(C19&lt;&gt;C53,C19&lt;&gt;C52,C51&lt;&gt;C19),C19,"")</f>
        <v/>
      </c>
      <c r="D54" s="120">
        <f t="shared" si="4"/>
        <v>0</v>
      </c>
      <c r="E54" s="120"/>
      <c r="F54" s="120"/>
      <c r="G54" s="120"/>
      <c r="H54" s="37" t="str">
        <f t="shared" si="5"/>
        <v/>
      </c>
      <c r="I54" s="37"/>
      <c r="J54" s="120" t="str">
        <f t="shared" si="6"/>
        <v/>
      </c>
      <c r="K54" s="120"/>
      <c r="L54" s="120"/>
      <c r="M54" s="127">
        <f t="shared" si="7"/>
        <v>0</v>
      </c>
      <c r="N54" s="128"/>
      <c r="O54" s="38">
        <f t="shared" si="8"/>
        <v>0</v>
      </c>
      <c r="P54" s="71"/>
    </row>
    <row r="55" spans="1:16" s="28" customFormat="1" ht="14" x14ac:dyDescent="0.15">
      <c r="A55" s="119">
        <v>5</v>
      </c>
      <c r="B55" s="36"/>
      <c r="C55" s="54" t="str">
        <f>IF(AND(C20&lt;&gt;C54,C20&lt;&gt;C53,C52&lt;&gt;C20,C20&lt;&gt;C51),C20,"")</f>
        <v/>
      </c>
      <c r="D55" s="120">
        <f t="shared" si="4"/>
        <v>0</v>
      </c>
      <c r="E55" s="120"/>
      <c r="F55" s="120"/>
      <c r="G55" s="120"/>
      <c r="H55" s="37" t="str">
        <f t="shared" si="5"/>
        <v/>
      </c>
      <c r="I55" s="37"/>
      <c r="J55" s="120" t="str">
        <f t="shared" si="6"/>
        <v/>
      </c>
      <c r="K55" s="120"/>
      <c r="L55" s="120"/>
      <c r="M55" s="127">
        <f t="shared" si="7"/>
        <v>0</v>
      </c>
      <c r="N55" s="128"/>
      <c r="O55" s="38">
        <f t="shared" si="8"/>
        <v>0</v>
      </c>
      <c r="P55" s="71"/>
    </row>
    <row r="56" spans="1:16" s="28" customFormat="1" ht="14" x14ac:dyDescent="0.15">
      <c r="A56" s="119">
        <v>6</v>
      </c>
      <c r="B56" s="36"/>
      <c r="C56" s="54" t="str">
        <f>IF(AND(C21&lt;&gt;C55,C21&lt;&gt;C54,C53&lt;&gt;C21,C21&lt;&gt;C52,C51&lt;&gt;C21),C21,"")</f>
        <v/>
      </c>
      <c r="D56" s="120">
        <f t="shared" si="4"/>
        <v>0</v>
      </c>
      <c r="E56" s="120"/>
      <c r="F56" s="120"/>
      <c r="G56" s="120"/>
      <c r="H56" s="37" t="str">
        <f t="shared" si="5"/>
        <v/>
      </c>
      <c r="I56" s="37"/>
      <c r="J56" s="120" t="str">
        <f t="shared" si="6"/>
        <v/>
      </c>
      <c r="K56" s="120"/>
      <c r="L56" s="120"/>
      <c r="M56" s="127">
        <f t="shared" si="7"/>
        <v>0</v>
      </c>
      <c r="N56" s="128"/>
      <c r="O56" s="38">
        <f t="shared" si="8"/>
        <v>0</v>
      </c>
      <c r="P56" s="71"/>
    </row>
    <row r="57" spans="1:16" s="28" customFormat="1" ht="14" x14ac:dyDescent="0.15">
      <c r="A57" s="119">
        <v>7</v>
      </c>
      <c r="B57" s="36"/>
      <c r="C57" s="54" t="str">
        <f>IF(AND(C22&lt;&gt;C56,C22&lt;&gt;C55,C54&lt;&gt;C22,C22&lt;&gt;C53,C52&lt;&gt;C22,C51&lt;&gt;C22),C22,"")</f>
        <v/>
      </c>
      <c r="D57" s="120">
        <f t="shared" si="4"/>
        <v>0</v>
      </c>
      <c r="E57" s="120"/>
      <c r="F57" s="120"/>
      <c r="G57" s="120"/>
      <c r="H57" s="37" t="str">
        <f t="shared" si="5"/>
        <v/>
      </c>
      <c r="I57" s="37"/>
      <c r="J57" s="120" t="str">
        <f t="shared" si="6"/>
        <v/>
      </c>
      <c r="K57" s="120"/>
      <c r="L57" s="120"/>
      <c r="M57" s="127">
        <f t="shared" si="7"/>
        <v>0</v>
      </c>
      <c r="N57" s="128"/>
      <c r="O57" s="38">
        <f t="shared" si="8"/>
        <v>0</v>
      </c>
      <c r="P57" s="71"/>
    </row>
    <row r="58" spans="1:16" s="28" customFormat="1" ht="14" x14ac:dyDescent="0.15">
      <c r="A58" s="119">
        <v>8</v>
      </c>
      <c r="B58" s="36"/>
      <c r="C58" s="54" t="str">
        <f>IF(AND(C23&lt;&gt;C57,C23&lt;&gt;C56,C55&lt;&gt;C23,C23&lt;&gt;C54,C53&lt;&gt;C23,C52&lt;&gt;C23,C23&lt;&gt;C51),C23,"")</f>
        <v/>
      </c>
      <c r="D58" s="120">
        <f t="shared" si="4"/>
        <v>0</v>
      </c>
      <c r="E58" s="120"/>
      <c r="F58" s="120"/>
      <c r="G58" s="120"/>
      <c r="H58" s="37" t="str">
        <f t="shared" si="5"/>
        <v/>
      </c>
      <c r="I58" s="37"/>
      <c r="J58" s="120" t="str">
        <f t="shared" si="6"/>
        <v/>
      </c>
      <c r="K58" s="120"/>
      <c r="L58" s="120"/>
      <c r="M58" s="127">
        <f t="shared" si="7"/>
        <v>0</v>
      </c>
      <c r="N58" s="128"/>
      <c r="O58" s="38">
        <f t="shared" si="8"/>
        <v>0</v>
      </c>
      <c r="P58" s="71"/>
    </row>
    <row r="59" spans="1:16" s="28" customFormat="1" ht="14" x14ac:dyDescent="0.15">
      <c r="A59" s="119">
        <v>9</v>
      </c>
      <c r="B59" s="36"/>
      <c r="C59" s="54" t="str">
        <f>IF(AND(C24&lt;&gt;C58,C24&lt;&gt;C57,C56&lt;&gt;C24,C24&lt;&gt;C55,C54&lt;&gt;C24,C53&lt;&gt;C24,C24&lt;&gt;C52,C24&lt;&gt;C51),C24,"")</f>
        <v/>
      </c>
      <c r="D59" s="120">
        <f t="shared" si="4"/>
        <v>0</v>
      </c>
      <c r="E59" s="120"/>
      <c r="F59" s="120"/>
      <c r="G59" s="120"/>
      <c r="H59" s="37" t="str">
        <f t="shared" si="5"/>
        <v/>
      </c>
      <c r="I59" s="37"/>
      <c r="J59" s="120" t="str">
        <f t="shared" si="6"/>
        <v/>
      </c>
      <c r="K59" s="120"/>
      <c r="L59" s="120"/>
      <c r="M59" s="127">
        <f t="shared" si="7"/>
        <v>0</v>
      </c>
      <c r="N59" s="128"/>
      <c r="O59" s="38">
        <f t="shared" si="8"/>
        <v>0</v>
      </c>
      <c r="P59" s="71"/>
    </row>
    <row r="60" spans="1:16" s="28" customFormat="1" ht="14" x14ac:dyDescent="0.15">
      <c r="A60" s="119">
        <v>10</v>
      </c>
      <c r="B60" s="36"/>
      <c r="C60" s="54" t="str">
        <f>IF(AND(C25&lt;&gt;C59,C25&lt;&gt;C58,C57&lt;&gt;C25,C25&lt;&gt;C56,C55&lt;&gt;C25,C54&lt;&gt;C25,C25&lt;&gt;C53,C25&lt;&gt;C52,C25&lt;&gt;C51),C25,"")</f>
        <v/>
      </c>
      <c r="D60" s="120">
        <f t="shared" si="4"/>
        <v>0</v>
      </c>
      <c r="E60" s="120"/>
      <c r="F60" s="120"/>
      <c r="G60" s="120"/>
      <c r="H60" s="37" t="str">
        <f t="shared" si="5"/>
        <v/>
      </c>
      <c r="I60" s="37"/>
      <c r="J60" s="120" t="str">
        <f t="shared" si="6"/>
        <v/>
      </c>
      <c r="K60" s="120"/>
      <c r="L60" s="120"/>
      <c r="M60" s="127">
        <f t="shared" si="7"/>
        <v>0</v>
      </c>
      <c r="N60" s="128"/>
      <c r="O60" s="38">
        <f t="shared" si="8"/>
        <v>0</v>
      </c>
      <c r="P60" s="71"/>
    </row>
    <row r="61" spans="1:16" s="28" customFormat="1" ht="14" x14ac:dyDescent="0.15">
      <c r="A61" s="119">
        <v>11</v>
      </c>
      <c r="B61" s="36"/>
      <c r="C61" s="54" t="str">
        <f>IF(AND(C26&lt;&gt;C60,C26&lt;&gt;C59,C58&lt;&gt;C26,C26&lt;&gt;C57,C56&lt;&gt;C26,C55&lt;&gt;C26,C26&lt;&gt;C54,C26&lt;&gt;C53,C26&lt;&gt;C52,C26&lt;&gt;C51),C26,"")</f>
        <v/>
      </c>
      <c r="D61" s="120">
        <f t="shared" si="4"/>
        <v>0</v>
      </c>
      <c r="E61" s="120"/>
      <c r="F61" s="120"/>
      <c r="G61" s="120"/>
      <c r="H61" s="37" t="str">
        <f t="shared" si="5"/>
        <v/>
      </c>
      <c r="I61" s="37"/>
      <c r="J61" s="120" t="str">
        <f t="shared" si="6"/>
        <v/>
      </c>
      <c r="K61" s="120"/>
      <c r="L61" s="120"/>
      <c r="M61" s="127">
        <f t="shared" si="7"/>
        <v>0</v>
      </c>
      <c r="N61" s="128"/>
      <c r="O61" s="38">
        <f t="shared" si="8"/>
        <v>0</v>
      </c>
      <c r="P61" s="71"/>
    </row>
    <row r="62" spans="1:16" s="28" customFormat="1" ht="14" x14ac:dyDescent="0.15">
      <c r="A62" s="119">
        <v>12</v>
      </c>
      <c r="B62" s="36"/>
      <c r="C62" s="54" t="str">
        <f>IF(AND(C27&lt;&gt;C61,C27&lt;&gt;C60,C59&lt;&gt;C27,C27&lt;&gt;C58,C57&lt;&gt;C27,C56&lt;&gt;C27,C27&lt;&gt;C55,C27&lt;&gt;C54,C27&lt;&gt;C53,C27&lt;&gt;C52,C27&lt;&gt;C51),C27,"")</f>
        <v/>
      </c>
      <c r="D62" s="120">
        <f t="shared" si="4"/>
        <v>0</v>
      </c>
      <c r="E62" s="120"/>
      <c r="F62" s="120"/>
      <c r="G62" s="120"/>
      <c r="H62" s="37" t="str">
        <f t="shared" si="5"/>
        <v/>
      </c>
      <c r="I62" s="37"/>
      <c r="J62" s="120" t="str">
        <f t="shared" si="6"/>
        <v/>
      </c>
      <c r="K62" s="120"/>
      <c r="L62" s="120"/>
      <c r="M62" s="127">
        <f t="shared" si="7"/>
        <v>0</v>
      </c>
      <c r="N62" s="128"/>
      <c r="O62" s="38">
        <f t="shared" si="8"/>
        <v>0</v>
      </c>
      <c r="P62" s="71"/>
    </row>
    <row r="63" spans="1:16" s="28" customFormat="1" ht="14" x14ac:dyDescent="0.15">
      <c r="A63" s="119">
        <v>13</v>
      </c>
      <c r="B63" s="36"/>
      <c r="C63" s="54" t="str">
        <f>IF(AND(C28&lt;&gt;C62,C28&lt;&gt;C61,C60&lt;&gt;C28,C28&lt;&gt;C59,C58&lt;&gt;C28,C57&lt;&gt;C28,C28&lt;&gt;C56,C28&lt;&gt;C55,C28&lt;&gt;C54,C28&lt;&gt;C53,C28&lt;&gt;C52,C28&lt;&gt;C51),C28,"")</f>
        <v/>
      </c>
      <c r="D63" s="120">
        <f t="shared" si="4"/>
        <v>0</v>
      </c>
      <c r="E63" s="120"/>
      <c r="F63" s="120"/>
      <c r="G63" s="120"/>
      <c r="H63" s="37" t="str">
        <f t="shared" si="5"/>
        <v/>
      </c>
      <c r="I63" s="37"/>
      <c r="J63" s="120" t="str">
        <f t="shared" si="6"/>
        <v/>
      </c>
      <c r="K63" s="120"/>
      <c r="L63" s="120"/>
      <c r="M63" s="127">
        <f t="shared" si="7"/>
        <v>0</v>
      </c>
      <c r="N63" s="128"/>
      <c r="O63" s="38">
        <f t="shared" si="8"/>
        <v>0</v>
      </c>
      <c r="P63" s="71"/>
    </row>
    <row r="64" spans="1:16" s="28" customFormat="1" ht="14" x14ac:dyDescent="0.15">
      <c r="A64" s="119">
        <v>14</v>
      </c>
      <c r="B64" s="36"/>
      <c r="C64" s="54" t="str">
        <f>IF(AND(C29&lt;&gt;C63,C29&lt;&gt;C62,C61&lt;&gt;C29,C29&lt;&gt;C60,C59&lt;&gt;C29,C58&lt;&gt;C29,C29&lt;&gt;C57,C29&lt;&gt;C56,C29&lt;&gt;C55,C29&lt;&gt;C54,C29&lt;&gt;C53,C29&lt;&gt;C52,C29&lt;&gt;C51),C29,"")</f>
        <v/>
      </c>
      <c r="D64" s="120">
        <f t="shared" si="4"/>
        <v>0</v>
      </c>
      <c r="E64" s="120"/>
      <c r="F64" s="120"/>
      <c r="G64" s="120"/>
      <c r="H64" s="37" t="str">
        <f t="shared" si="5"/>
        <v/>
      </c>
      <c r="I64" s="37"/>
      <c r="J64" s="120" t="str">
        <f t="shared" si="6"/>
        <v/>
      </c>
      <c r="K64" s="120"/>
      <c r="L64" s="120"/>
      <c r="M64" s="127">
        <f t="shared" si="7"/>
        <v>0</v>
      </c>
      <c r="N64" s="128"/>
      <c r="O64" s="38">
        <f t="shared" si="8"/>
        <v>0</v>
      </c>
      <c r="P64" s="71"/>
    </row>
    <row r="65" spans="1:16" s="28" customFormat="1" ht="14" x14ac:dyDescent="0.15">
      <c r="A65" s="119">
        <v>15</v>
      </c>
      <c r="B65" s="36"/>
      <c r="C65" s="54" t="str">
        <f>IF(AND(C30&lt;&gt;C64,C30&lt;&gt;C63,C62&lt;&gt;C30,C30&lt;&gt;C61,C60&lt;&gt;C30,C59&lt;&gt;C30,C30&lt;&gt;C58,C30&lt;&gt;C57,C30&lt;&gt;C56,C30&lt;&gt;C55,C30&lt;&gt;C54,C30&lt;&gt;C53,C30&lt;&gt;C52,C30&lt;&gt;C51),C30,"")</f>
        <v/>
      </c>
      <c r="D65" s="120">
        <f t="shared" si="4"/>
        <v>0</v>
      </c>
      <c r="E65" s="120"/>
      <c r="F65" s="120"/>
      <c r="G65" s="78"/>
      <c r="H65" s="39" t="str">
        <f t="shared" si="5"/>
        <v/>
      </c>
      <c r="I65" s="37"/>
      <c r="J65" s="78" t="str">
        <f t="shared" si="6"/>
        <v/>
      </c>
      <c r="K65" s="78"/>
      <c r="L65" s="78"/>
      <c r="M65" s="127">
        <f t="shared" si="7"/>
        <v>0</v>
      </c>
      <c r="N65" s="128"/>
      <c r="O65" s="38">
        <f t="shared" si="8"/>
        <v>0</v>
      </c>
      <c r="P65" s="71"/>
    </row>
    <row r="66" spans="1:16" s="28" customFormat="1" ht="16" x14ac:dyDescent="0.15">
      <c r="A66" s="46" t="s">
        <v>22</v>
      </c>
      <c r="B66" s="47"/>
      <c r="C66" s="48"/>
      <c r="D66" s="49"/>
      <c r="E66" s="49"/>
      <c r="F66" s="49"/>
      <c r="G66" s="50"/>
      <c r="H66" s="40"/>
      <c r="I66" s="51"/>
      <c r="J66" s="51"/>
      <c r="K66" s="51"/>
      <c r="L66" s="51"/>
      <c r="M66" s="150">
        <f>SUM(M51:M65)</f>
        <v>0</v>
      </c>
      <c r="N66" s="151"/>
      <c r="O66" s="117" t="s">
        <v>8</v>
      </c>
      <c r="P66" s="71"/>
    </row>
    <row r="67" spans="1:16" s="28" customFormat="1" ht="14" x14ac:dyDescent="0.15">
      <c r="A67" s="17"/>
      <c r="B67" s="17"/>
      <c r="C67" s="41"/>
      <c r="D67" s="18"/>
      <c r="E67" s="18"/>
      <c r="F67" s="18"/>
      <c r="G67" s="19"/>
      <c r="H67" s="17"/>
      <c r="I67" s="17"/>
      <c r="J67" s="17"/>
      <c r="K67" s="19"/>
      <c r="L67" s="17"/>
      <c r="M67" s="17"/>
      <c r="N67" s="26"/>
      <c r="O67" s="19"/>
      <c r="P67" s="71"/>
    </row>
    <row r="68" spans="1:16" s="28" customFormat="1" ht="14" x14ac:dyDescent="0.15">
      <c r="A68" s="17"/>
      <c r="B68" s="17"/>
      <c r="C68" s="18"/>
      <c r="D68" s="18"/>
      <c r="E68" s="18"/>
      <c r="F68" s="18"/>
      <c r="G68" s="19"/>
      <c r="H68" s="17"/>
      <c r="I68" s="17"/>
      <c r="J68" s="17"/>
      <c r="K68" s="19"/>
      <c r="L68" s="17"/>
      <c r="M68" s="17"/>
      <c r="N68" s="26"/>
      <c r="O68" s="19"/>
      <c r="P68" s="71"/>
    </row>
    <row r="69" spans="1:16" ht="14" x14ac:dyDescent="0.15">
      <c r="A69" s="1"/>
      <c r="B69" s="1"/>
      <c r="C69" s="2"/>
      <c r="D69" s="2"/>
      <c r="E69" s="2"/>
      <c r="F69" s="2"/>
      <c r="G69" s="3"/>
      <c r="H69" s="1"/>
      <c r="I69" s="1"/>
      <c r="J69" s="1"/>
      <c r="K69" s="3"/>
      <c r="L69" s="1"/>
      <c r="M69" s="1"/>
      <c r="N69" s="26"/>
      <c r="O69" s="3"/>
    </row>
    <row r="70" spans="1:16" ht="16.5" hidden="1" customHeight="1" collapsed="1" x14ac:dyDescent="0.15">
      <c r="A70" s="1"/>
      <c r="B70" s="1" t="s">
        <v>64</v>
      </c>
      <c r="C70" s="2"/>
      <c r="D70" s="2"/>
      <c r="E70" s="2"/>
      <c r="F70" s="2"/>
      <c r="G70" s="3"/>
      <c r="H70" s="1"/>
      <c r="I70" s="1"/>
      <c r="J70" s="1"/>
      <c r="K70" s="3"/>
      <c r="L70" s="1"/>
      <c r="M70" s="1"/>
      <c r="N70" s="26"/>
      <c r="O70" s="3"/>
    </row>
    <row r="71" spans="1:16" ht="14" hidden="1" outlineLevel="1" x14ac:dyDescent="0.15">
      <c r="A71" s="1"/>
      <c r="B71" s="1" t="s">
        <v>74</v>
      </c>
      <c r="C71" s="2"/>
      <c r="D71" s="2"/>
      <c r="E71" s="2"/>
      <c r="F71" s="2"/>
      <c r="G71" s="3"/>
      <c r="H71" s="1"/>
      <c r="I71" s="1"/>
      <c r="J71" s="1"/>
      <c r="K71" s="3"/>
      <c r="L71" s="1"/>
      <c r="M71" s="1"/>
      <c r="N71" s="26"/>
      <c r="O71" s="3"/>
    </row>
    <row r="72" spans="1:16" ht="14" hidden="1" outlineLevel="1" x14ac:dyDescent="0.15">
      <c r="A72" s="1"/>
      <c r="B72" s="1" t="s">
        <v>13</v>
      </c>
      <c r="C72" s="2"/>
      <c r="D72" s="2"/>
      <c r="E72" s="2"/>
      <c r="F72" s="2"/>
      <c r="G72" s="3"/>
      <c r="H72" s="1"/>
      <c r="I72" s="1"/>
      <c r="J72" s="1"/>
      <c r="K72" s="3"/>
      <c r="L72" s="1"/>
      <c r="M72" s="1"/>
      <c r="N72" s="26"/>
      <c r="O72" s="3"/>
    </row>
    <row r="73" spans="1:16" ht="14" hidden="1" outlineLevel="1" x14ac:dyDescent="0.15">
      <c r="A73" s="1"/>
      <c r="B73" s="1" t="s">
        <v>17</v>
      </c>
      <c r="C73" s="2"/>
      <c r="D73" s="2"/>
      <c r="E73" s="2"/>
      <c r="F73" s="2"/>
      <c r="G73" s="3"/>
      <c r="H73" s="1"/>
      <c r="I73" s="1"/>
      <c r="J73" s="1"/>
      <c r="K73" s="3"/>
      <c r="L73" s="1"/>
      <c r="M73" s="1"/>
      <c r="N73" s="26"/>
      <c r="O73" s="3"/>
    </row>
    <row r="74" spans="1:16" ht="14" hidden="1" outlineLevel="1" x14ac:dyDescent="0.15">
      <c r="A74" s="1"/>
      <c r="B74" s="1" t="s">
        <v>12</v>
      </c>
      <c r="C74" s="2"/>
      <c r="D74" s="2"/>
      <c r="E74" s="2"/>
      <c r="F74" s="2"/>
      <c r="G74" s="3"/>
      <c r="H74" s="1"/>
      <c r="I74" s="1"/>
      <c r="J74" s="1"/>
      <c r="K74" s="3"/>
      <c r="L74" s="1"/>
      <c r="M74" s="1"/>
      <c r="N74" s="26"/>
      <c r="O74" s="3"/>
    </row>
    <row r="75" spans="1:16" ht="14" hidden="1" outlineLevel="1" x14ac:dyDescent="0.15">
      <c r="A75" s="1"/>
      <c r="B75" s="1" t="s">
        <v>24</v>
      </c>
      <c r="C75" s="2"/>
      <c r="D75" s="2"/>
      <c r="E75" s="2"/>
      <c r="F75" s="2"/>
      <c r="G75" s="3"/>
      <c r="H75" s="1"/>
      <c r="I75" s="1"/>
      <c r="J75" s="1"/>
      <c r="K75" s="3"/>
      <c r="L75" s="1"/>
      <c r="M75" s="1"/>
      <c r="N75" s="26"/>
      <c r="O75" s="3"/>
    </row>
    <row r="76" spans="1:16" ht="14" hidden="1" outlineLevel="1" x14ac:dyDescent="0.15">
      <c r="A76" s="1"/>
      <c r="B76" s="1" t="s">
        <v>18</v>
      </c>
      <c r="C76" s="2"/>
      <c r="D76" s="2"/>
      <c r="E76" s="2"/>
      <c r="F76" s="2"/>
      <c r="G76" s="3"/>
      <c r="H76" s="1"/>
      <c r="I76" s="1"/>
      <c r="J76" s="1"/>
      <c r="K76" s="3"/>
      <c r="L76" s="1"/>
      <c r="M76" s="1"/>
      <c r="N76" s="26"/>
      <c r="O76" s="3"/>
    </row>
    <row r="77" spans="1:16" ht="14" hidden="1" outlineLevel="1" x14ac:dyDescent="0.15">
      <c r="A77" s="1"/>
      <c r="B77" s="1" t="s">
        <v>61</v>
      </c>
      <c r="C77" s="2"/>
      <c r="D77" s="2"/>
      <c r="E77" s="2"/>
      <c r="F77" s="2"/>
      <c r="G77" s="3"/>
      <c r="H77" s="1"/>
      <c r="I77" s="1"/>
      <c r="J77" s="1"/>
      <c r="K77" s="3"/>
      <c r="L77" s="1"/>
      <c r="M77" s="1"/>
      <c r="N77" s="26"/>
      <c r="O77" s="3"/>
    </row>
    <row r="78" spans="1:16" ht="14" hidden="1" outlineLevel="1" x14ac:dyDescent="0.15">
      <c r="A78" s="1"/>
      <c r="B78" s="1" t="s">
        <v>33</v>
      </c>
      <c r="C78" s="2"/>
      <c r="D78" s="2"/>
      <c r="E78" s="2"/>
      <c r="F78" s="2"/>
      <c r="G78" s="3"/>
      <c r="H78" s="1"/>
      <c r="I78" s="1"/>
      <c r="J78" s="1"/>
      <c r="K78" s="3"/>
      <c r="L78" s="1"/>
      <c r="M78" s="1"/>
      <c r="N78" s="26"/>
      <c r="O78" s="3"/>
    </row>
    <row r="79" spans="1:16" ht="14" hidden="1" outlineLevel="1" x14ac:dyDescent="0.15">
      <c r="A79" s="1"/>
      <c r="B79" s="1" t="s">
        <v>62</v>
      </c>
      <c r="C79" s="2"/>
      <c r="D79" s="2"/>
      <c r="E79" s="2"/>
      <c r="F79" s="2"/>
      <c r="G79" s="3"/>
      <c r="H79" s="1"/>
      <c r="I79" s="1"/>
      <c r="J79" s="1"/>
      <c r="K79" s="3"/>
      <c r="L79" s="1"/>
      <c r="M79" s="1"/>
      <c r="N79" s="26"/>
      <c r="O79" s="3"/>
    </row>
    <row r="80" spans="1:16" ht="14" hidden="1" outlineLevel="1" x14ac:dyDescent="0.15">
      <c r="A80" s="1"/>
      <c r="B80" s="1" t="s">
        <v>60</v>
      </c>
      <c r="C80" s="2"/>
      <c r="D80" s="2"/>
      <c r="E80" s="2"/>
      <c r="F80" s="2"/>
      <c r="G80" s="3"/>
      <c r="H80" s="1"/>
      <c r="I80" s="1"/>
      <c r="J80" s="1"/>
      <c r="K80" s="3"/>
      <c r="L80" s="1"/>
      <c r="M80" s="1"/>
      <c r="N80" s="26"/>
      <c r="O80" s="3"/>
    </row>
    <row r="81" spans="1:15" ht="14" hidden="1" outlineLevel="1" x14ac:dyDescent="0.15">
      <c r="A81" s="9"/>
      <c r="B81" s="1" t="s">
        <v>31</v>
      </c>
      <c r="C81" s="10"/>
      <c r="D81" s="10"/>
      <c r="E81" s="10"/>
      <c r="F81" s="10"/>
      <c r="G81" s="11"/>
      <c r="H81" s="9"/>
      <c r="I81" s="9"/>
      <c r="J81" s="9"/>
      <c r="K81" s="11"/>
      <c r="L81" s="1"/>
      <c r="M81" s="1"/>
      <c r="N81" s="26"/>
      <c r="O81" s="11"/>
    </row>
    <row r="82" spans="1:15" ht="14" hidden="1" outlineLevel="1" x14ac:dyDescent="0.15">
      <c r="A82" s="1"/>
      <c r="B82" s="1" t="s">
        <v>53</v>
      </c>
      <c r="I82" s="1"/>
      <c r="J82" s="1"/>
      <c r="K82" s="11"/>
      <c r="L82" s="1"/>
      <c r="M82" s="1"/>
      <c r="N82" s="26"/>
      <c r="O82" s="3"/>
    </row>
    <row r="83" spans="1:15" ht="14" hidden="1" outlineLevel="1" x14ac:dyDescent="0.15">
      <c r="A83" s="1"/>
      <c r="B83" s="1" t="s">
        <v>54</v>
      </c>
      <c r="I83" s="1"/>
      <c r="J83" s="1"/>
      <c r="K83" s="11"/>
      <c r="L83" s="1"/>
      <c r="M83" s="1"/>
      <c r="N83" s="26"/>
      <c r="O83" s="3"/>
    </row>
    <row r="84" spans="1:15" ht="14" hidden="1" outlineLevel="1" x14ac:dyDescent="0.15">
      <c r="A84" s="1"/>
      <c r="B84" s="1" t="s">
        <v>55</v>
      </c>
      <c r="I84" s="1"/>
      <c r="J84" s="1"/>
      <c r="K84" s="11"/>
      <c r="L84" s="1"/>
      <c r="M84" s="1"/>
      <c r="N84" s="26"/>
      <c r="O84" s="3"/>
    </row>
    <row r="85" spans="1:15" ht="14" hidden="1" outlineLevel="1" x14ac:dyDescent="0.15">
      <c r="A85" s="1"/>
      <c r="B85" s="1" t="s">
        <v>72</v>
      </c>
      <c r="I85" s="1"/>
      <c r="J85" s="1"/>
      <c r="K85" s="11"/>
      <c r="L85" s="1"/>
      <c r="M85" s="1"/>
      <c r="N85" s="26"/>
      <c r="O85" s="3"/>
    </row>
    <row r="86" spans="1:15" ht="14" hidden="1" outlineLevel="1" x14ac:dyDescent="0.15">
      <c r="A86" s="1"/>
      <c r="B86" s="1">
        <v>306020</v>
      </c>
      <c r="C86" s="2"/>
      <c r="D86" s="52">
        <v>306020</v>
      </c>
      <c r="E86" s="2"/>
      <c r="F86" s="2" t="s">
        <v>12</v>
      </c>
      <c r="G86" s="2"/>
      <c r="H86" s="2"/>
      <c r="I86" s="1"/>
      <c r="J86" s="1"/>
      <c r="K86" s="11"/>
      <c r="L86" s="1"/>
      <c r="M86" s="1"/>
      <c r="N86" s="26"/>
      <c r="O86" s="3"/>
    </row>
    <row r="87" spans="1:15" ht="14" hidden="1" outlineLevel="1" x14ac:dyDescent="0.15">
      <c r="A87" s="1"/>
      <c r="B87" s="52">
        <v>306030</v>
      </c>
      <c r="C87" s="2"/>
      <c r="D87" s="52">
        <v>306030</v>
      </c>
      <c r="E87" s="2"/>
      <c r="F87" s="2" t="s">
        <v>27</v>
      </c>
      <c r="G87" s="3"/>
      <c r="H87" s="1"/>
      <c r="I87" s="1"/>
      <c r="J87" s="1"/>
      <c r="K87" s="11"/>
      <c r="L87" s="1"/>
      <c r="M87" s="1"/>
      <c r="N87" s="26"/>
      <c r="O87" s="3"/>
    </row>
    <row r="88" spans="1:15" ht="14" hidden="1" outlineLevel="1" x14ac:dyDescent="0.15">
      <c r="A88" s="1"/>
      <c r="B88" s="52">
        <v>306900</v>
      </c>
      <c r="C88" s="2"/>
      <c r="D88" s="52">
        <v>306900</v>
      </c>
      <c r="E88" s="2"/>
      <c r="F88" s="2" t="s">
        <v>24</v>
      </c>
      <c r="G88" s="3"/>
      <c r="H88" s="1"/>
      <c r="I88" s="1"/>
      <c r="J88" s="1"/>
      <c r="K88" s="11"/>
      <c r="L88" s="1"/>
      <c r="M88" s="1"/>
      <c r="N88" s="26"/>
      <c r="O88" s="3"/>
    </row>
    <row r="89" spans="1:15" ht="14" hidden="1" outlineLevel="1" x14ac:dyDescent="0.15">
      <c r="A89" s="1"/>
      <c r="B89" s="52">
        <v>310010</v>
      </c>
      <c r="C89" s="2"/>
      <c r="D89" s="52">
        <v>310010</v>
      </c>
      <c r="E89" s="2"/>
      <c r="F89" s="2" t="s">
        <v>28</v>
      </c>
      <c r="G89" s="3"/>
      <c r="H89" s="1"/>
      <c r="I89" s="1"/>
      <c r="J89" s="1"/>
      <c r="K89" s="11"/>
      <c r="L89" s="1"/>
      <c r="M89" s="1"/>
      <c r="N89" s="26"/>
      <c r="O89" s="3"/>
    </row>
    <row r="90" spans="1:15" ht="14" hidden="1" outlineLevel="1" x14ac:dyDescent="0.15">
      <c r="A90" s="1"/>
      <c r="B90" s="52">
        <v>310020</v>
      </c>
      <c r="C90" s="2"/>
      <c r="D90" s="52">
        <v>310020</v>
      </c>
      <c r="E90" s="2"/>
      <c r="F90" s="2" t="s">
        <v>29</v>
      </c>
      <c r="G90" s="3"/>
      <c r="H90" s="1"/>
      <c r="I90" s="1"/>
      <c r="J90" s="1"/>
      <c r="K90" s="11"/>
      <c r="L90" s="1"/>
      <c r="M90" s="1"/>
      <c r="N90" s="26"/>
      <c r="O90" s="3"/>
    </row>
    <row r="91" spans="1:15" ht="14" hidden="1" outlineLevel="1" x14ac:dyDescent="0.15">
      <c r="A91" s="1"/>
      <c r="B91" s="52">
        <v>310030</v>
      </c>
      <c r="C91" s="2"/>
      <c r="D91" s="52">
        <v>310030</v>
      </c>
      <c r="E91" s="2"/>
      <c r="F91" s="2" t="s">
        <v>30</v>
      </c>
      <c r="G91" s="3"/>
      <c r="H91" s="1"/>
      <c r="I91" s="1"/>
      <c r="J91" s="1"/>
      <c r="K91" s="11"/>
      <c r="L91" s="1"/>
      <c r="M91" s="1"/>
      <c r="N91" s="26"/>
      <c r="O91" s="3"/>
    </row>
    <row r="92" spans="1:15" ht="14" hidden="1" outlineLevel="1" x14ac:dyDescent="0.15">
      <c r="A92" s="1"/>
      <c r="B92" s="52">
        <v>310040</v>
      </c>
      <c r="C92" s="2"/>
      <c r="D92" s="52">
        <v>310040</v>
      </c>
      <c r="E92" s="2"/>
      <c r="F92" s="2" t="s">
        <v>62</v>
      </c>
      <c r="G92" s="3"/>
      <c r="H92" s="1"/>
      <c r="I92" s="1"/>
      <c r="J92" s="1"/>
      <c r="K92" s="11"/>
      <c r="L92" s="1"/>
      <c r="M92" s="1"/>
      <c r="N92" s="26"/>
      <c r="O92" s="3"/>
    </row>
    <row r="93" spans="1:15" ht="14" hidden="1" outlineLevel="1" x14ac:dyDescent="0.15">
      <c r="A93" s="1"/>
      <c r="B93" s="52">
        <v>310050</v>
      </c>
      <c r="C93" s="2"/>
      <c r="D93" s="52">
        <v>310050</v>
      </c>
      <c r="E93" s="2"/>
      <c r="F93" s="2" t="s">
        <v>31</v>
      </c>
      <c r="G93" s="3"/>
      <c r="H93" s="1"/>
      <c r="I93" s="1"/>
      <c r="J93" s="1"/>
      <c r="K93" s="11"/>
      <c r="L93" s="1"/>
      <c r="M93" s="1"/>
      <c r="N93" s="26"/>
      <c r="O93" s="3"/>
    </row>
    <row r="94" spans="1:15" ht="14" hidden="1" outlineLevel="1" x14ac:dyDescent="0.15">
      <c r="A94" s="1"/>
      <c r="B94" s="52">
        <v>311900</v>
      </c>
      <c r="C94" s="2"/>
      <c r="D94" s="52">
        <v>311900</v>
      </c>
      <c r="E94" s="2"/>
      <c r="F94" s="2" t="s">
        <v>60</v>
      </c>
      <c r="G94" s="3"/>
      <c r="H94" s="1"/>
      <c r="I94" s="1"/>
      <c r="J94" s="1"/>
      <c r="K94" s="11"/>
      <c r="L94" s="1"/>
      <c r="M94" s="1"/>
      <c r="N94" s="26"/>
      <c r="O94" s="3"/>
    </row>
    <row r="95" spans="1:15" ht="14" hidden="1" outlineLevel="1" x14ac:dyDescent="0.15">
      <c r="A95" s="1"/>
      <c r="B95" s="52">
        <v>312000</v>
      </c>
      <c r="C95" s="2"/>
      <c r="D95" s="52">
        <v>312000</v>
      </c>
      <c r="E95" s="2"/>
      <c r="F95" s="2" t="s">
        <v>61</v>
      </c>
      <c r="G95" s="3" t="s">
        <v>61</v>
      </c>
      <c r="H95" s="1"/>
      <c r="I95" s="1"/>
      <c r="J95" s="1"/>
      <c r="K95" s="11"/>
      <c r="L95" s="1"/>
      <c r="M95" s="1"/>
      <c r="N95" s="26"/>
      <c r="O95" s="3"/>
    </row>
    <row r="96" spans="1:15" ht="14" hidden="1" outlineLevel="1" x14ac:dyDescent="0.15">
      <c r="A96" s="1"/>
      <c r="B96" s="52">
        <v>312010</v>
      </c>
      <c r="C96" s="2"/>
      <c r="D96" s="52">
        <v>312010</v>
      </c>
      <c r="E96" s="2"/>
      <c r="F96" s="2" t="s">
        <v>32</v>
      </c>
      <c r="I96" s="1"/>
      <c r="J96" s="1"/>
      <c r="K96" s="11"/>
      <c r="M96" s="1"/>
      <c r="N96" s="26"/>
      <c r="O96" s="3"/>
    </row>
    <row r="97" spans="1:15" ht="14" hidden="1" outlineLevel="1" x14ac:dyDescent="0.15">
      <c r="A97" s="1"/>
      <c r="B97" s="52">
        <v>312020</v>
      </c>
      <c r="C97" s="2"/>
      <c r="D97" s="52">
        <v>312020</v>
      </c>
      <c r="E97" s="2"/>
      <c r="F97" s="2" t="s">
        <v>33</v>
      </c>
      <c r="I97" s="1"/>
      <c r="J97" s="1"/>
      <c r="K97" s="11"/>
      <c r="M97" s="1"/>
      <c r="N97" s="26"/>
      <c r="O97" s="3"/>
    </row>
    <row r="98" spans="1:15" ht="14" hidden="1" outlineLevel="1" x14ac:dyDescent="0.15">
      <c r="A98" s="1"/>
      <c r="B98" s="52">
        <v>313000</v>
      </c>
      <c r="C98" s="2"/>
      <c r="D98" s="52">
        <v>313000</v>
      </c>
      <c r="E98" s="2"/>
      <c r="F98" s="2" t="s">
        <v>18</v>
      </c>
      <c r="I98" s="1"/>
      <c r="J98" s="1"/>
      <c r="K98" s="11"/>
      <c r="M98" s="1"/>
      <c r="N98" s="26"/>
      <c r="O98" s="3"/>
    </row>
    <row r="99" spans="1:15" ht="14" hidden="1" outlineLevel="1" x14ac:dyDescent="0.15">
      <c r="B99" s="52">
        <v>313010</v>
      </c>
      <c r="D99" s="52">
        <v>313010</v>
      </c>
      <c r="F99" s="2" t="s">
        <v>34</v>
      </c>
      <c r="G99" s="2"/>
      <c r="H99" s="2"/>
      <c r="K99" s="11"/>
      <c r="M99" s="1"/>
    </row>
    <row r="100" spans="1:15" ht="14" hidden="1" outlineLevel="1" x14ac:dyDescent="0.15">
      <c r="B100" s="52">
        <v>314000</v>
      </c>
      <c r="D100" s="52">
        <v>314000</v>
      </c>
      <c r="F100" s="2" t="s">
        <v>35</v>
      </c>
      <c r="G100" s="2"/>
      <c r="H100" s="2"/>
      <c r="K100" s="11"/>
      <c r="M100" s="1"/>
    </row>
    <row r="101" spans="1:15" ht="14" hidden="1" outlineLevel="1" x14ac:dyDescent="0.15">
      <c r="B101" s="52">
        <v>314010</v>
      </c>
      <c r="D101" s="52">
        <v>314010</v>
      </c>
      <c r="F101" s="65" t="s">
        <v>36</v>
      </c>
      <c r="G101" s="66"/>
      <c r="H101" s="66"/>
      <c r="K101" s="11"/>
      <c r="M101" s="1"/>
    </row>
    <row r="102" spans="1:15" ht="14" hidden="1" outlineLevel="1" x14ac:dyDescent="0.15">
      <c r="B102" s="52">
        <v>321200</v>
      </c>
      <c r="D102" s="52">
        <v>321200</v>
      </c>
      <c r="F102" s="65" t="s">
        <v>37</v>
      </c>
      <c r="G102" s="66"/>
      <c r="H102" s="66"/>
      <c r="K102" s="11"/>
      <c r="M102" s="1"/>
    </row>
    <row r="103" spans="1:15" ht="14" hidden="1" outlineLevel="1" x14ac:dyDescent="0.15">
      <c r="B103" s="52">
        <v>321350</v>
      </c>
      <c r="D103" s="52">
        <v>321350</v>
      </c>
      <c r="F103" s="65" t="s">
        <v>38</v>
      </c>
      <c r="G103" s="66"/>
      <c r="H103" s="66"/>
      <c r="K103" s="11"/>
    </row>
    <row r="104" spans="1:15" ht="14" hidden="1" outlineLevel="1" x14ac:dyDescent="0.15">
      <c r="B104" s="52">
        <v>321360</v>
      </c>
      <c r="D104" s="52">
        <v>321360</v>
      </c>
      <c r="F104" s="65" t="s">
        <v>39</v>
      </c>
      <c r="G104" s="66"/>
      <c r="H104" s="66"/>
      <c r="K104" s="11"/>
    </row>
    <row r="105" spans="1:15" ht="14" hidden="1" outlineLevel="1" x14ac:dyDescent="0.15">
      <c r="B105" s="52">
        <v>321990</v>
      </c>
      <c r="D105" s="52">
        <v>321990</v>
      </c>
      <c r="F105" s="65" t="s">
        <v>40</v>
      </c>
      <c r="G105" s="66"/>
      <c r="H105" s="66"/>
      <c r="K105" s="11"/>
    </row>
    <row r="106" spans="1:15" ht="14" hidden="1" outlineLevel="1" x14ac:dyDescent="0.15">
      <c r="B106" s="52">
        <v>322000</v>
      </c>
      <c r="D106" s="52">
        <v>322000</v>
      </c>
      <c r="F106" s="65" t="s">
        <v>74</v>
      </c>
      <c r="G106" s="66"/>
      <c r="H106" s="66"/>
      <c r="K106" s="11"/>
    </row>
    <row r="107" spans="1:15" ht="14" hidden="1" outlineLevel="1" x14ac:dyDescent="0.15">
      <c r="B107" s="52">
        <v>322010</v>
      </c>
      <c r="D107" s="52">
        <v>322010</v>
      </c>
      <c r="F107" s="65" t="s">
        <v>17</v>
      </c>
      <c r="G107" s="66"/>
      <c r="H107" s="66"/>
      <c r="K107" s="11"/>
    </row>
    <row r="108" spans="1:15" ht="14" hidden="1" outlineLevel="1" x14ac:dyDescent="0.15">
      <c r="B108" s="52">
        <v>322020</v>
      </c>
      <c r="D108" s="52">
        <v>322020</v>
      </c>
      <c r="F108" s="65" t="s">
        <v>13</v>
      </c>
      <c r="G108" s="66"/>
      <c r="H108" s="66"/>
      <c r="K108" s="11"/>
    </row>
    <row r="109" spans="1:15" ht="14" hidden="1" outlineLevel="1" x14ac:dyDescent="0.15">
      <c r="B109" s="52">
        <v>322300</v>
      </c>
      <c r="D109" s="52">
        <v>322300</v>
      </c>
      <c r="F109" s="65" t="s">
        <v>65</v>
      </c>
      <c r="G109" s="66"/>
      <c r="H109" s="66"/>
      <c r="K109" s="11"/>
    </row>
    <row r="110" spans="1:15" ht="14" hidden="1" outlineLevel="1" x14ac:dyDescent="0.15">
      <c r="B110" s="52">
        <v>324010</v>
      </c>
      <c r="D110" s="52">
        <v>324010</v>
      </c>
      <c r="F110" s="65" t="s">
        <v>41</v>
      </c>
      <c r="G110" s="66"/>
      <c r="H110" s="66"/>
      <c r="K110" s="11"/>
    </row>
    <row r="111" spans="1:15" ht="14" hidden="1" outlineLevel="1" x14ac:dyDescent="0.15">
      <c r="B111" s="52">
        <v>324300</v>
      </c>
      <c r="D111" s="52">
        <v>324300</v>
      </c>
      <c r="F111" s="65" t="s">
        <v>42</v>
      </c>
      <c r="G111" s="66"/>
      <c r="H111" s="66"/>
      <c r="K111" s="11"/>
    </row>
    <row r="112" spans="1:15" ht="14" hidden="1" outlineLevel="1" x14ac:dyDescent="0.15">
      <c r="B112" s="52">
        <v>324400</v>
      </c>
      <c r="D112" s="52">
        <v>324400</v>
      </c>
      <c r="F112" s="65" t="s">
        <v>43</v>
      </c>
      <c r="G112" s="66"/>
      <c r="H112" s="66"/>
    </row>
    <row r="113" spans="2:8" ht="14" hidden="1" outlineLevel="1" x14ac:dyDescent="0.15">
      <c r="B113" s="52">
        <v>325000</v>
      </c>
      <c r="D113" s="52">
        <v>325000</v>
      </c>
      <c r="F113" s="65" t="s">
        <v>44</v>
      </c>
      <c r="G113" s="66"/>
      <c r="H113" s="66"/>
    </row>
    <row r="114" spans="2:8" ht="14" hidden="1" outlineLevel="1" x14ac:dyDescent="0.15">
      <c r="B114" s="52">
        <v>325010</v>
      </c>
      <c r="D114" s="52">
        <v>325010</v>
      </c>
      <c r="F114" s="65" t="s">
        <v>45</v>
      </c>
      <c r="G114" s="66"/>
      <c r="H114" s="66"/>
    </row>
    <row r="115" spans="2:8" ht="14" hidden="1" outlineLevel="1" x14ac:dyDescent="0.15">
      <c r="B115" s="52">
        <v>325020</v>
      </c>
      <c r="D115" s="52">
        <v>325020</v>
      </c>
      <c r="F115" s="65" t="s">
        <v>46</v>
      </c>
      <c r="G115" s="66"/>
      <c r="H115" s="66"/>
    </row>
    <row r="116" spans="2:8" ht="14" hidden="1" outlineLevel="1" x14ac:dyDescent="0.15">
      <c r="B116" s="52">
        <v>325030</v>
      </c>
      <c r="D116" s="52">
        <v>325030</v>
      </c>
      <c r="F116" s="65" t="s">
        <v>47</v>
      </c>
      <c r="G116" s="66"/>
      <c r="H116" s="66"/>
    </row>
    <row r="117" spans="2:8" ht="14" hidden="1" outlineLevel="1" x14ac:dyDescent="0.15">
      <c r="B117" s="52">
        <v>325050</v>
      </c>
      <c r="D117" s="52">
        <v>325050</v>
      </c>
      <c r="F117" s="65" t="s">
        <v>48</v>
      </c>
      <c r="G117" s="66"/>
      <c r="H117" s="66"/>
    </row>
    <row r="118" spans="2:8" ht="14" hidden="1" outlineLevel="1" x14ac:dyDescent="0.15">
      <c r="B118" s="52">
        <v>325060</v>
      </c>
      <c r="D118" s="52">
        <v>325060</v>
      </c>
      <c r="F118" s="65" t="s">
        <v>49</v>
      </c>
      <c r="G118" s="66"/>
      <c r="H118" s="66"/>
    </row>
    <row r="119" spans="2:8" ht="14" hidden="1" outlineLevel="1" x14ac:dyDescent="0.15">
      <c r="B119" s="52">
        <v>325070</v>
      </c>
      <c r="D119" s="52">
        <v>325070</v>
      </c>
      <c r="F119" s="65" t="s">
        <v>50</v>
      </c>
      <c r="G119" s="66"/>
      <c r="H119" s="66"/>
    </row>
    <row r="120" spans="2:8" ht="14" hidden="1" outlineLevel="1" x14ac:dyDescent="0.15">
      <c r="B120" s="52">
        <v>325500</v>
      </c>
      <c r="D120" s="52">
        <v>325500</v>
      </c>
      <c r="F120" s="65" t="s">
        <v>51</v>
      </c>
      <c r="G120" s="66"/>
      <c r="H120" s="66"/>
    </row>
    <row r="121" spans="2:8" ht="14" hidden="1" outlineLevel="1" x14ac:dyDescent="0.15">
      <c r="B121" s="52">
        <v>326000</v>
      </c>
      <c r="D121" s="52">
        <v>326000</v>
      </c>
      <c r="F121" s="65" t="s">
        <v>52</v>
      </c>
      <c r="G121" s="66"/>
      <c r="H121" s="66"/>
    </row>
    <row r="122" spans="2:8" ht="14" hidden="1" outlineLevel="1" x14ac:dyDescent="0.15">
      <c r="B122" s="52">
        <v>329000</v>
      </c>
      <c r="D122" s="52">
        <v>329000</v>
      </c>
      <c r="F122" s="65" t="s">
        <v>53</v>
      </c>
      <c r="G122" s="66"/>
      <c r="H122" s="66"/>
    </row>
    <row r="123" spans="2:8" ht="14" hidden="1" outlineLevel="1" x14ac:dyDescent="0.15">
      <c r="B123" s="52">
        <v>329050</v>
      </c>
      <c r="D123" s="52">
        <v>329050</v>
      </c>
      <c r="F123" s="65" t="s">
        <v>54</v>
      </c>
      <c r="G123" s="66"/>
      <c r="H123" s="66"/>
    </row>
    <row r="124" spans="2:8" ht="14" hidden="1" outlineLevel="1" x14ac:dyDescent="0.15">
      <c r="B124" s="52">
        <v>329100</v>
      </c>
      <c r="D124" s="52">
        <v>329100</v>
      </c>
      <c r="F124" s="65" t="s">
        <v>55</v>
      </c>
      <c r="G124" s="66"/>
      <c r="H124" s="66"/>
    </row>
    <row r="125" spans="2:8" ht="14" hidden="1" outlineLevel="1" x14ac:dyDescent="0.15">
      <c r="B125" s="52">
        <v>329300</v>
      </c>
      <c r="D125" s="52">
        <v>329300</v>
      </c>
      <c r="F125" s="65" t="s">
        <v>56</v>
      </c>
      <c r="G125" s="66"/>
      <c r="H125" s="66"/>
    </row>
    <row r="126" spans="2:8" ht="14" hidden="1" outlineLevel="1" x14ac:dyDescent="0.15">
      <c r="B126" s="52">
        <v>329900</v>
      </c>
      <c r="D126" s="52">
        <v>329900</v>
      </c>
      <c r="F126" s="65" t="s">
        <v>57</v>
      </c>
      <c r="G126" s="66"/>
      <c r="H126" s="66"/>
    </row>
    <row r="127" spans="2:8" ht="14" hidden="1" outlineLevel="1" x14ac:dyDescent="0.15">
      <c r="B127" s="52">
        <v>329910</v>
      </c>
      <c r="D127" s="52">
        <v>329910</v>
      </c>
      <c r="F127" s="65" t="s">
        <v>58</v>
      </c>
      <c r="G127" s="66"/>
      <c r="H127" s="66"/>
    </row>
    <row r="128" spans="2:8" ht="14" hidden="1" outlineLevel="1" x14ac:dyDescent="0.15">
      <c r="B128" s="52">
        <v>330000</v>
      </c>
      <c r="D128" s="52">
        <v>330000</v>
      </c>
      <c r="F128" s="65" t="s">
        <v>20</v>
      </c>
      <c r="G128" s="66"/>
      <c r="H128" s="66"/>
    </row>
    <row r="129" spans="2:2" ht="14" x14ac:dyDescent="0.15">
      <c r="B129" s="1"/>
    </row>
    <row r="130" spans="2:2" ht="14" x14ac:dyDescent="0.15">
      <c r="B130" s="1"/>
    </row>
    <row r="131" spans="2:2" ht="14" x14ac:dyDescent="0.15">
      <c r="B131" s="1"/>
    </row>
    <row r="132" spans="2:2" ht="14" x14ac:dyDescent="0.15">
      <c r="B132" s="1"/>
    </row>
  </sheetData>
  <sheetProtection algorithmName="SHA-512" hashValue="YaSPjW7yuonN0Q6eY+C3jtf0EB6m2DQazej6YAtJlhx7zAdPfc7Aym0GHoKvw8YC1YvD5dhd5MQgErzl2qYPgw==" saltValue="wTK3aKG4KjiCvsYQOmMP4Q==" spinCount="100000" sheet="1" selectLockedCells="1"/>
  <mergeCells count="103">
    <mergeCell ref="G2:K2"/>
    <mergeCell ref="G7:K7"/>
    <mergeCell ref="A34:O35"/>
    <mergeCell ref="N1:O2"/>
    <mergeCell ref="A9:B9"/>
    <mergeCell ref="K9:K10"/>
    <mergeCell ref="L9:L10"/>
    <mergeCell ref="N9:N10"/>
    <mergeCell ref="O9:O10"/>
    <mergeCell ref="H22:J22"/>
    <mergeCell ref="D23:F23"/>
    <mergeCell ref="H23:J23"/>
    <mergeCell ref="D21:F21"/>
    <mergeCell ref="H21:J21"/>
    <mergeCell ref="D22:F22"/>
    <mergeCell ref="D9:F10"/>
    <mergeCell ref="H9:J10"/>
    <mergeCell ref="G1:K1"/>
    <mergeCell ref="D16:F16"/>
    <mergeCell ref="H16:J16"/>
    <mergeCell ref="D17:F17"/>
    <mergeCell ref="H17:J17"/>
    <mergeCell ref="D18:F18"/>
    <mergeCell ref="H18:J18"/>
    <mergeCell ref="M62:N62"/>
    <mergeCell ref="M56:N56"/>
    <mergeCell ref="M57:N57"/>
    <mergeCell ref="J58:L58"/>
    <mergeCell ref="M58:N58"/>
    <mergeCell ref="J59:L59"/>
    <mergeCell ref="M59:N59"/>
    <mergeCell ref="M55:N55"/>
    <mergeCell ref="J56:L56"/>
    <mergeCell ref="J57:L57"/>
    <mergeCell ref="J51:L51"/>
    <mergeCell ref="M51:N51"/>
    <mergeCell ref="J52:L52"/>
    <mergeCell ref="M52:N52"/>
    <mergeCell ref="J53:L53"/>
    <mergeCell ref="M53:N53"/>
    <mergeCell ref="J54:L54"/>
    <mergeCell ref="M54:N54"/>
    <mergeCell ref="J55:L55"/>
    <mergeCell ref="M66:N66"/>
    <mergeCell ref="J62:L62"/>
    <mergeCell ref="J63:L63"/>
    <mergeCell ref="J64:L64"/>
    <mergeCell ref="D62:G62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M63:N63"/>
    <mergeCell ref="M64:N64"/>
    <mergeCell ref="J60:L60"/>
    <mergeCell ref="M60:N60"/>
    <mergeCell ref="J61:L61"/>
    <mergeCell ref="M61:N61"/>
    <mergeCell ref="D63:G63"/>
    <mergeCell ref="D64:G64"/>
    <mergeCell ref="D19:F19"/>
    <mergeCell ref="H19:J19"/>
    <mergeCell ref="D50:F50"/>
    <mergeCell ref="J50:L50"/>
    <mergeCell ref="H39:O39"/>
    <mergeCell ref="A39:E39"/>
    <mergeCell ref="G46:H46"/>
    <mergeCell ref="A37:E38"/>
    <mergeCell ref="G45:K45"/>
    <mergeCell ref="B43:N43"/>
    <mergeCell ref="H37:O38"/>
    <mergeCell ref="M32:N32"/>
    <mergeCell ref="D65:F65"/>
    <mergeCell ref="D30:F30"/>
    <mergeCell ref="H30:J30"/>
    <mergeCell ref="M65:N65"/>
    <mergeCell ref="H4:I4"/>
    <mergeCell ref="K4:M4"/>
    <mergeCell ref="K5:M5"/>
    <mergeCell ref="H5:I5"/>
    <mergeCell ref="D20:F20"/>
    <mergeCell ref="H20:J20"/>
    <mergeCell ref="D25:F25"/>
    <mergeCell ref="H25:J25"/>
    <mergeCell ref="D24:F24"/>
    <mergeCell ref="H29:J29"/>
    <mergeCell ref="H24:J24"/>
    <mergeCell ref="D26:F26"/>
    <mergeCell ref="D27:F27"/>
    <mergeCell ref="D28:F28"/>
    <mergeCell ref="D29:F29"/>
    <mergeCell ref="H26:J26"/>
    <mergeCell ref="H27:J27"/>
    <mergeCell ref="H28:J28"/>
    <mergeCell ref="M50:N50"/>
    <mergeCell ref="G9:G10"/>
  </mergeCells>
  <phoneticPr fontId="3" type="noConversion"/>
  <conditionalFormatting sqref="H16:H30 D16:D30">
    <cfRule type="expression" dxfId="23" priority="93">
      <formula>AND(D16="",$P16&lt;13)</formula>
    </cfRule>
  </conditionalFormatting>
  <conditionalFormatting sqref="M16">
    <cfRule type="expression" dxfId="22" priority="90">
      <formula>IF(O16&lt;&gt;"Kreditkarte",AND(D16&lt;&gt;"Kommentarzeile",K16&lt;&gt;"chf",M16="",B16&lt;&gt;""),"")</formula>
    </cfRule>
  </conditionalFormatting>
  <conditionalFormatting sqref="G7 G1:G2 G4:G5">
    <cfRule type="expression" dxfId="21" priority="88">
      <formula>$G1=""</formula>
    </cfRule>
  </conditionalFormatting>
  <conditionalFormatting sqref="K16:K30">
    <cfRule type="expression" dxfId="20" priority="84">
      <formula>AND(D16&lt;&gt;"Kommentarzeile",K16="",P16&lt;13)</formula>
    </cfRule>
  </conditionalFormatting>
  <conditionalFormatting sqref="L16:L30">
    <cfRule type="expression" dxfId="19" priority="83">
      <formula>AND(D16&lt;&gt;"Kommentarzeile",L16="",P16&lt;13)</formula>
    </cfRule>
  </conditionalFormatting>
  <conditionalFormatting sqref="O16:O30">
    <cfRule type="expression" dxfId="18" priority="82">
      <formula>AND(D16&lt;&gt;"Kommentarzeile",O16="",P16&lt;13)</formula>
    </cfRule>
  </conditionalFormatting>
  <conditionalFormatting sqref="M17">
    <cfRule type="expression" dxfId="17" priority="80">
      <formula>IF(O17&lt;&gt;"Kreditkarte",AND(D17&lt;&gt;"Kommentarzeile",K17&lt;&gt;"CHF",M17="",B17&lt;&gt;""),"")</formula>
    </cfRule>
  </conditionalFormatting>
  <conditionalFormatting sqref="M18">
    <cfRule type="expression" dxfId="16" priority="79">
      <formula>IF(O18&lt;&gt;"Kreditkarte",AND(D18&lt;&gt;"Kommentarzeile",K18&lt;&gt;"CHF",M18="",B18&lt;&gt;""),"")</formula>
    </cfRule>
  </conditionalFormatting>
  <conditionalFormatting sqref="M19">
    <cfRule type="expression" dxfId="15" priority="78">
      <formula>IF(O19&lt;&gt;"Kreditkarte",AND(D19&lt;&gt;"Kommentarzeile",K19&lt;&gt;"CHF",M19="",B19&lt;&gt;""),"")</formula>
    </cfRule>
  </conditionalFormatting>
  <conditionalFormatting sqref="M20">
    <cfRule type="expression" dxfId="14" priority="77">
      <formula>IF(O20&lt;&gt;"Kreditkarte",AND(D20&lt;&gt;"Kommentarzeile",K20&lt;&gt;"CHF",M20="",B20&lt;&gt;""),"")</formula>
    </cfRule>
  </conditionalFormatting>
  <conditionalFormatting sqref="M21">
    <cfRule type="expression" dxfId="13" priority="76">
      <formula>IF(O21&lt;&gt;"Kreditkarte",AND(D21&lt;&gt;"Kommentarzeile",K21&lt;&gt;"CHF",M21="",B21&lt;&gt;""),"")</formula>
    </cfRule>
  </conditionalFormatting>
  <conditionalFormatting sqref="M22">
    <cfRule type="expression" dxfId="12" priority="75">
      <formula>IF(O22&lt;&gt;"Kreditkarte",AND(D22&lt;&gt;"Kommentarzeile",K22&lt;&gt;"CHF",M22="",B22&lt;&gt;""),"")</formula>
    </cfRule>
  </conditionalFormatting>
  <conditionalFormatting sqref="M23">
    <cfRule type="expression" dxfId="11" priority="74">
      <formula>IF(O23&lt;&gt;"Kreditkarte",AND(D23&lt;&gt;"Kommentarzeile",K23&lt;&gt;"CHF",M23="",B23&lt;&gt;""),"")</formula>
    </cfRule>
  </conditionalFormatting>
  <conditionalFormatting sqref="M24">
    <cfRule type="expression" dxfId="10" priority="73">
      <formula>IF(O24&lt;&gt;"Kreditkarte",AND(D24&lt;&gt;"kommentarzeile",K24&lt;&gt;"CHF",M24="",B24&lt;&gt;""),"")</formula>
    </cfRule>
  </conditionalFormatting>
  <conditionalFormatting sqref="M25">
    <cfRule type="expression" dxfId="9" priority="72">
      <formula>IF(O25&lt;&gt;"Kreditkarte",AND(D25&lt;&gt;"Kommentarzeile",K25&lt;&gt;"CHF",M25="",B25&lt;&gt;""),"")</formula>
    </cfRule>
  </conditionalFormatting>
  <conditionalFormatting sqref="M26">
    <cfRule type="expression" dxfId="8" priority="71">
      <formula>IF(O26&lt;&gt;"Kreditkarte",AND(D26&lt;&gt;"Kommentarzeile",K26&lt;&gt;"CHF",M26="",B26&lt;&gt;""),"")</formula>
    </cfRule>
  </conditionalFormatting>
  <conditionalFormatting sqref="M27">
    <cfRule type="expression" dxfId="7" priority="70">
      <formula>IF(O27&lt;&gt;"Kreditkarte",AND(D27&lt;&gt;"Kommentarzeile",K27&lt;&gt;"CHF",M27="",B27&lt;&gt;""),"")</formula>
    </cfRule>
  </conditionalFormatting>
  <conditionalFormatting sqref="M28">
    <cfRule type="expression" dxfId="6" priority="69">
      <formula>IF(O28&lt;&gt;"Kreditkarte",AND(D28&lt;&gt;"Kommentarzeile",K28&lt;&gt;"CHF",M28="",B28&lt;&gt;""),"")</formula>
    </cfRule>
  </conditionalFormatting>
  <conditionalFormatting sqref="M29:M30">
    <cfRule type="expression" dxfId="5" priority="68">
      <formula>IF(O29&lt;&gt;"Kreditkarte",AND(D29&lt;&gt;"Kommentarzeile",K29&lt;&gt;"CHF",M29="",B29&lt;&gt;""),"")</formula>
    </cfRule>
  </conditionalFormatting>
  <conditionalFormatting sqref="K4">
    <cfRule type="expression" dxfId="4" priority="66">
      <formula>$K4=""</formula>
    </cfRule>
  </conditionalFormatting>
  <conditionalFormatting sqref="K5">
    <cfRule type="expression" dxfId="3" priority="65">
      <formula>$K5=""</formula>
    </cfRule>
  </conditionalFormatting>
  <conditionalFormatting sqref="H4">
    <cfRule type="expression" dxfId="2" priority="64">
      <formula>$H4=""</formula>
    </cfRule>
  </conditionalFormatting>
  <conditionalFormatting sqref="H5">
    <cfRule type="expression" dxfId="1" priority="63">
      <formula>$H5=""</formula>
    </cfRule>
  </conditionalFormatting>
  <conditionalFormatting sqref="H37">
    <cfRule type="expression" dxfId="0" priority="62">
      <formula>$H37=""</formula>
    </cfRule>
  </conditionalFormatting>
  <dataValidations count="3">
    <dataValidation type="custom" errorStyle="information" allowBlank="1" showInputMessage="1" showErrorMessage="1" errorTitle="Repräsentation / MA Anlässe" error="EINLADUNGEN:_x000a_Bitte auf Originalbeleg angeben:_x000a_Eingeladene Person(en)_x000a__x000a_GESCHENKE:_x000a_Bitte hier eintragen:_x000a_Art des Geschenkes" sqref="H16:J30" xr:uid="{00000000-0002-0000-0000-000000000000}">
      <formula1>IF(G16=322020,"aäjfaüsdiurweüaj",1)+IF(G16=306900,"aöfjaöfjaöj",1)</formula1>
    </dataValidation>
    <dataValidation type="list"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elektion drücken." sqref="D16:F30" xr:uid="{00000000-0002-0000-0000-000001000000}">
      <formula1>$B$71:$B$128</formula1>
    </dataValidation>
    <dataValidation type="textLength" allowBlank="1" showInputMessage="1" showErrorMessage="1" error="Max. 40 Zeichen" sqref="G7:K7" xr:uid="{00000000-0002-0000-0000-000002000000}">
      <formula1>1</formula1>
      <formula2>40</formula2>
    </dataValidation>
  </dataValidations>
  <hyperlinks>
    <hyperlink ref="M10" r:id="rId1" xr:uid="{00000000-0004-0000-0000-000000000000}"/>
  </hyperlinks>
  <pageMargins left="0.78740157480314965" right="0.27559055118110237" top="1.1811023622047245" bottom="0" header="0.23622047244094491" footer="0.31496062992125984"/>
  <pageSetup paperSize="9" orientation="landscape" r:id="rId2"/>
  <headerFooter>
    <oddHeader>&amp;L&amp;G&amp;C&amp;"Arial,Fett"&amp;14_x000D_Spesenabrechnung UZH-Angestellte&amp;"Arial,Standard"&amp;10_x000D__x000D_&amp;R&amp;9 Finanzen_x000D_Zahlungsverkehr_x000D_</oddHeader>
    <oddFooter>&amp;L&amp;"Arial,Kursiv"&amp;9Mit Unterschrift wird die Einhaltung des UZH-Spesenreglements bestätigt.&amp;R&amp;"Arial,Kursiv"&amp;9Version 1.6</oddFooter>
  </headerFooter>
  <drawing r:id="rId3"/>
  <legacyDrawingHF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Spesenabrechnung</vt:lpstr>
      <vt:lpstr>Kategorien</vt:lpstr>
      <vt:lpstr>Konti</vt:lpstr>
      <vt:lpstr>Spesenabrechnung!Print_Area</vt:lpstr>
    </vt:vector>
  </TitlesOfParts>
  <Company>Universität Zürich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creator>Anja Hornke</dc:creator>
  <dc:description>Vorlage uzh_arbeitsmappe_d MSO2011 v1 24.11.2010</dc:description>
  <cp:lastModifiedBy>Microsoft Office User</cp:lastModifiedBy>
  <cp:lastPrinted>2017-11-30T11:26:34Z</cp:lastPrinted>
  <dcterms:created xsi:type="dcterms:W3CDTF">2010-03-22T10:29:32Z</dcterms:created>
  <dcterms:modified xsi:type="dcterms:W3CDTF">2021-05-04T12:18:37Z</dcterms:modified>
</cp:coreProperties>
</file>