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" windowWidth="22116" windowHeight="9288" firstSheet="1" activeTab="8"/>
  </bookViews>
  <sheets>
    <sheet name="FS 2018" sheetId="3" r:id="rId1"/>
    <sheet name="HS 2018" sheetId="4" r:id="rId2"/>
    <sheet name="FS 2019" sheetId="5" r:id="rId3"/>
    <sheet name="Berechnung für HS 2019" sheetId="11" r:id="rId4"/>
    <sheet name="HS 2019" sheetId="6" r:id="rId5"/>
    <sheet name="Bericht 31.12.2019" sheetId="7" r:id="rId6"/>
    <sheet name="Ausbezahlt 2019" sheetId="8" r:id="rId7"/>
    <sheet name="Vergleich 2009 - 2019" sheetId="9" r:id="rId8"/>
    <sheet name="FS 2020" sheetId="12" r:id="rId9"/>
    <sheet name="Budget Antrag" sheetId="10" r:id="rId10"/>
  </sheets>
  <externalReferences>
    <externalReference r:id="rId11"/>
  </externalReferences>
  <calcPr calcId="145621"/>
</workbook>
</file>

<file path=xl/calcChain.xml><?xml version="1.0" encoding="utf-8"?>
<calcChain xmlns="http://schemas.openxmlformats.org/spreadsheetml/2006/main">
  <c r="F14" i="12" l="1"/>
  <c r="F11" i="12"/>
  <c r="B12" i="10"/>
  <c r="B6" i="10"/>
  <c r="F6" i="12"/>
  <c r="G25" i="7" l="1"/>
  <c r="G20" i="7"/>
  <c r="G25" i="11"/>
  <c r="D15" i="11"/>
  <c r="D29" i="6" s="1"/>
  <c r="D32" i="6" l="1"/>
  <c r="D31" i="6"/>
  <c r="D33" i="6" l="1"/>
  <c r="F32" i="5"/>
  <c r="F31" i="5"/>
  <c r="F30" i="5"/>
  <c r="G29" i="4"/>
  <c r="F29" i="4"/>
  <c r="G31" i="4" l="1"/>
  <c r="G30" i="4"/>
  <c r="F30" i="4"/>
  <c r="G26" i="4"/>
  <c r="H8" i="3"/>
  <c r="H32" i="3" s="1"/>
  <c r="I20" i="4"/>
  <c r="I10" i="4"/>
  <c r="D37" i="6"/>
  <c r="D38" i="6"/>
  <c r="H25" i="7"/>
  <c r="H20" i="7"/>
  <c r="B9" i="7"/>
  <c r="B10" i="7" s="1"/>
  <c r="C6" i="7"/>
  <c r="B6" i="7"/>
  <c r="C5" i="7"/>
  <c r="B5" i="7"/>
  <c r="C4" i="7"/>
  <c r="B4" i="7"/>
  <c r="C3" i="7"/>
  <c r="B3" i="7"/>
  <c r="D28" i="6"/>
  <c r="D30" i="6" s="1"/>
  <c r="D34" i="6" s="1"/>
  <c r="I27" i="6"/>
  <c r="F27" i="6"/>
  <c r="G22" i="6"/>
  <c r="F22" i="6"/>
  <c r="G10" i="6"/>
  <c r="F10" i="6"/>
  <c r="F33" i="5"/>
  <c r="E33" i="5"/>
  <c r="G25" i="5"/>
  <c r="F25" i="5"/>
  <c r="G22" i="5"/>
  <c r="F22" i="5"/>
  <c r="G17" i="5"/>
  <c r="F17" i="5"/>
  <c r="G9" i="5"/>
  <c r="G26" i="5" s="1"/>
  <c r="F9" i="5"/>
  <c r="F41" i="4"/>
  <c r="F34" i="4"/>
  <c r="F33" i="4"/>
  <c r="F26" i="4"/>
  <c r="G23" i="4"/>
  <c r="F23" i="4"/>
  <c r="F38" i="4" s="1"/>
  <c r="G20" i="4"/>
  <c r="F20" i="4"/>
  <c r="G10" i="4"/>
  <c r="F10" i="4"/>
  <c r="G37" i="3"/>
  <c r="F37" i="3"/>
  <c r="D40" i="3"/>
  <c r="F36" i="3"/>
  <c r="G36" i="3" s="1"/>
  <c r="G34" i="3"/>
  <c r="G30" i="3"/>
  <c r="F30" i="3"/>
  <c r="F32" i="3" s="1"/>
  <c r="H27" i="3"/>
  <c r="G27" i="3"/>
  <c r="F27" i="3"/>
  <c r="H24" i="3"/>
  <c r="G24" i="3"/>
  <c r="F24" i="3"/>
  <c r="F34" i="3" s="1"/>
  <c r="H16" i="3"/>
  <c r="G16" i="3"/>
  <c r="F16" i="3"/>
  <c r="G8" i="3"/>
  <c r="G32" i="3" s="1"/>
  <c r="F8" i="3"/>
  <c r="F33" i="3" s="1"/>
  <c r="F35" i="4" l="1"/>
  <c r="G38" i="3"/>
  <c r="G40" i="3" s="1"/>
  <c r="G33" i="3"/>
  <c r="F38" i="3"/>
  <c r="F40" i="3" s="1"/>
  <c r="F31" i="4"/>
  <c r="B7" i="7"/>
  <c r="C7" i="7"/>
  <c r="D35" i="6"/>
  <c r="F34" i="5"/>
  <c r="F26" i="5"/>
  <c r="F37" i="4" l="1"/>
  <c r="F39" i="4" s="1"/>
  <c r="F42" i="4"/>
  <c r="F43" i="4" s="1"/>
</calcChain>
</file>

<file path=xl/sharedStrings.xml><?xml version="1.0" encoding="utf-8"?>
<sst xmlns="http://schemas.openxmlformats.org/spreadsheetml/2006/main" count="580" uniqueCount="343">
  <si>
    <t>VAUZ Tagungsfonds Sitzung vom 9.4.2018</t>
  </si>
  <si>
    <t>No.</t>
  </si>
  <si>
    <t>Eingang</t>
  </si>
  <si>
    <t>Eingegangene Gesuche</t>
  </si>
  <si>
    <t>Ort</t>
  </si>
  <si>
    <t>AntragsstellerIn, Fach</t>
  </si>
  <si>
    <t>Beantragt</t>
  </si>
  <si>
    <t>Bewilligt</t>
  </si>
  <si>
    <t>Bezahlt</t>
  </si>
  <si>
    <t>Datum</t>
  </si>
  <si>
    <t>beantwortet</t>
  </si>
  <si>
    <t>FS 2018</t>
  </si>
  <si>
    <t>Durchführung einer Tagung</t>
  </si>
  <si>
    <t>1D</t>
  </si>
  <si>
    <t>BASO, 23.3.2018</t>
  </si>
  <si>
    <t>UZH</t>
  </si>
  <si>
    <t>Martin Junge, Slav.</t>
  </si>
  <si>
    <t>2D</t>
  </si>
  <si>
    <t>Workshops „Making Sense of the Copper Value Chain“, 24.-26.5.18</t>
  </si>
  <si>
    <t>Stefan Leins, Ethno</t>
  </si>
  <si>
    <t>3D</t>
  </si>
  <si>
    <t>«Int. Nachwuchstagung der Vergl. German. Sprachwissenschaft», 7.-8.6.18</t>
  </si>
  <si>
    <t>Patrick Mächler, DS</t>
  </si>
  <si>
    <t>4D</t>
  </si>
  <si>
    <t>Annual Meeting 2018 of Life Sciences Switzerland (LS2)</t>
  </si>
  <si>
    <t>Lausanne</t>
  </si>
  <si>
    <t>Fanny Georgi, IMLS</t>
  </si>
  <si>
    <t>Total</t>
  </si>
  <si>
    <t>Besuch einer Tagung</t>
  </si>
  <si>
    <t>1B</t>
  </si>
  <si>
    <t>Konferenz „Frühe Neuzeit Interdisziplinär“ 8.-10.3.18</t>
  </si>
  <si>
    <t>St. Louis, USA</t>
  </si>
  <si>
    <t>Stephan Sander-Faes, Hist.</t>
  </si>
  <si>
    <t>2B</t>
  </si>
  <si>
    <t>American Comparative Literature Association's 2018 Annual Meeting, 29.3.-1.4.18</t>
  </si>
  <si>
    <t>LA, USA</t>
  </si>
  <si>
    <t>Virgina Leung, AOI</t>
  </si>
  <si>
    <t>3B</t>
  </si>
  <si>
    <t>Civil Society Law in Africa, 4.-6.7.18</t>
  </si>
  <si>
    <t>Pretoria, SA</t>
  </si>
  <si>
    <t>Betel Birhanu, Polit.</t>
  </si>
  <si>
    <t>4B</t>
  </si>
  <si>
    <t>EASR, IAHR, 17.-21.6.18</t>
  </si>
  <si>
    <t>Uni Bern</t>
  </si>
  <si>
    <t>Martin Bürgin, Theol.</t>
  </si>
  <si>
    <t>5B</t>
  </si>
  <si>
    <t>Miriam Aeschbach</t>
  </si>
  <si>
    <t>6B</t>
  </si>
  <si>
    <t>MASCC / ISOO 28.-30.6.2018</t>
  </si>
  <si>
    <t>Wien</t>
  </si>
  <si>
    <t>Salome Adam</t>
  </si>
  <si>
    <t>zurückgezogen</t>
  </si>
  <si>
    <t>HS 2018</t>
  </si>
  <si>
    <t>“Workshop in Evolutionary Medicine in the German speaking area”, Aug. 18</t>
  </si>
  <si>
    <t>Nicole Bender, Evol. Med.</t>
  </si>
  <si>
    <t>“Growing up in Science Zurich”, Fall 2018</t>
  </si>
  <si>
    <t>Jacopo Marino, Biochem.</t>
  </si>
  <si>
    <t>Third Annual Conference of the Japan Economy Network, 4.-5.9.18</t>
  </si>
  <si>
    <t>Stefania Lottanti von Mandach, AOI</t>
  </si>
  <si>
    <t>Residual Futures, 3.-6.10.2018</t>
  </si>
  <si>
    <t>Castasegna</t>
  </si>
  <si>
    <t>Jessica Imbach, Sinologie</t>
  </si>
  <si>
    <t>5D</t>
  </si>
  <si>
    <t>„InstitutionenGeschichten“, 17.-19.10.18</t>
  </si>
  <si>
    <t>Philipp Hubmann, DS</t>
  </si>
  <si>
    <t>offen</t>
  </si>
  <si>
    <t>6D</t>
  </si>
  <si>
    <t>SWIP CH, 23.-24.11.2018</t>
  </si>
  <si>
    <t>Claire Plassard, Ethik</t>
  </si>
  <si>
    <t>„Mudejarismo und maurisches Revival in Europa“ 10. bis  13. Mai 2018</t>
  </si>
  <si>
    <t>Tucson, Kalamazoo</t>
  </si>
  <si>
    <t>Michael Conrad, Kun.Hist.</t>
  </si>
  <si>
    <t>FS 2019</t>
  </si>
  <si>
    <t>Authority Past and Present: Text reception in and beyond Jewish Literature, Spring 19</t>
  </si>
  <si>
    <t>Phillip Lasater, Theol.</t>
  </si>
  <si>
    <t>Total beantragt</t>
  </si>
  <si>
    <t>bezahlt per 31.12.2018</t>
  </si>
  <si>
    <t>VAUZ Tagungsfonds 2018</t>
  </si>
  <si>
    <t>Total beantragt FS 2018</t>
  </si>
  <si>
    <t>Total beantragt HS 2018</t>
  </si>
  <si>
    <t>Total beantragt FS 2019</t>
  </si>
  <si>
    <t>Noch bewilligt HS 2017</t>
  </si>
  <si>
    <t>Noch bewilligt FS 2018</t>
  </si>
  <si>
    <t>Saldo TF per 31.12.2017</t>
  </si>
  <si>
    <t>UZH Beitrag TF 2017/2018</t>
  </si>
  <si>
    <t>Budget  2018</t>
  </si>
  <si>
    <t>Voraussichtlicher Saldo per 9.4.2018</t>
  </si>
  <si>
    <t>Total beantragt &amp; bewilligt HS 2018</t>
  </si>
  <si>
    <t>VAUZ Tagungsfonds Sitzung vom 5.11.2018</t>
  </si>
  <si>
    <t>bezahlt</t>
  </si>
  <si>
    <t>imMed 19.06.2018</t>
  </si>
  <si>
    <t>Urs Wegmann, Physiologisches Institut</t>
  </si>
  <si>
    <t>Residual Futures, 3.-6.10.2018 - Wiedererwägung Budget</t>
  </si>
  <si>
    <t>Foki, 24.11.2018</t>
  </si>
  <si>
    <t>Helena Rust, AOI</t>
  </si>
  <si>
    <t>Informal Housing and Property Rights in the Countries of the Former Soviet Bloc, 29.-30.11.2018</t>
  </si>
  <si>
    <t>Eliza Isabaeva, Ethnologie</t>
  </si>
  <si>
    <t>EASR, IAHR, 17.-21.6.18 - Antrag Bürgin FS 2018</t>
  </si>
  <si>
    <t>Philipp Hetmanczyk</t>
  </si>
  <si>
    <t>Sherwin B. Nuland Summer Program, 1.-21.7.2018</t>
  </si>
  <si>
    <t>New Haven</t>
  </si>
  <si>
    <t>Ning Wang, IBE</t>
  </si>
  <si>
    <t>6th Conference of the Asian Borderlands Research Network 13.-15.8.2018</t>
  </si>
  <si>
    <t>Bischkek</t>
  </si>
  <si>
    <t>Emilia Sulek, Ethnologie</t>
  </si>
  <si>
    <t>Georg Winterberger Ethnologie</t>
  </si>
  <si>
    <t>Media History from the Margins, 19.-24.8.2018</t>
  </si>
  <si>
    <t>Monte Verità</t>
  </si>
  <si>
    <t>Nadine Zberg, Wirschafts- &amp; Sozialgeschichte</t>
  </si>
  <si>
    <t>7B</t>
  </si>
  <si>
    <t>15th Biannual Conference of EASA, 14-17.8.2018</t>
  </si>
  <si>
    <t>Stockholm</t>
  </si>
  <si>
    <t>Zeynep Sarıaslan, Ethnologie</t>
  </si>
  <si>
    <t>8B</t>
  </si>
  <si>
    <t>3. Turkologentag 19.-21.9.2018</t>
  </si>
  <si>
    <t>Bamberg</t>
  </si>
  <si>
    <t>Ulrich Brandenburg, AOI</t>
  </si>
  <si>
    <t>6. Zürcher Werkstatt Historische Bildungsforschung April 2019</t>
  </si>
  <si>
    <t>Susanne Ender, IFE</t>
  </si>
  <si>
    <t>Society for Cinema &amp; Media Studies 2019, 13.-17.3.2019</t>
  </si>
  <si>
    <t>Seattle</t>
  </si>
  <si>
    <t>Konstantinos Tzouflas, Filmwissenschaft</t>
  </si>
  <si>
    <t xml:space="preserve">Total beantragt FS 2019 </t>
  </si>
  <si>
    <t>Total beantragt HS 2018 für 2018/2019</t>
  </si>
  <si>
    <t>noch bewilligt HS 2017</t>
  </si>
  <si>
    <t>noch bewilligt FS 2018</t>
  </si>
  <si>
    <t>Total noch bewilligt per HS 2018</t>
  </si>
  <si>
    <t>Total bewilligt &amp; beantragt per 5.11.2018</t>
  </si>
  <si>
    <t>für FS 2019</t>
  </si>
  <si>
    <t>nur HS 2018</t>
  </si>
  <si>
    <t>Budget Tagungsfonds 2018</t>
  </si>
  <si>
    <t>bewilligt &amp; beantragt HS 2018</t>
  </si>
  <si>
    <t>VAUZ Tagungsfonds Sitzung vom 1.4.2019</t>
  </si>
  <si>
    <t xml:space="preserve">Beantwortet </t>
  </si>
  <si>
    <t>FS 2019 1D</t>
  </si>
  <si>
    <t>Theories and Methods for Translation History, 16.-17.4.2019</t>
  </si>
  <si>
    <t>RICCARDO RAIMONDO, RoSe</t>
  </si>
  <si>
    <t>FS 2019 2D</t>
  </si>
  <si>
    <t>Dies Romanicus Turicensis 12.-14.6.2019</t>
  </si>
  <si>
    <t>Martina Albertini, RoSe</t>
  </si>
  <si>
    <t>FS 2019 3D</t>
  </si>
  <si>
    <t>Pint of Science 20.-22.5.2019</t>
  </si>
  <si>
    <t>UZH/ETH</t>
  </si>
  <si>
    <t>Lauriane Nallet Khosrofian, Neuro</t>
  </si>
  <si>
    <t>FS 2019 1B</t>
  </si>
  <si>
    <t xml:space="preserve">8. int. Sommerakademie Epos und Episode, 10.-13.9.2018 </t>
  </si>
  <si>
    <t>Berlin</t>
  </si>
  <si>
    <t>Claudia Keller, DS</t>
  </si>
  <si>
    <t>FS 2019 2B</t>
  </si>
  <si>
    <t>Quality of Cancer Care 2019 (QoCC 2019) 28.-29.3.2019</t>
  </si>
  <si>
    <t>Salome Adam, EBPI</t>
  </si>
  <si>
    <t>FS 2019 3B</t>
  </si>
  <si>
    <t>Music and Visual Culture in Renaissance Italy, 13.–15.6.2019</t>
  </si>
  <si>
    <t>Sheffield UK</t>
  </si>
  <si>
    <t>Karolina Zgraja, Khist</t>
  </si>
  <si>
    <t>Rückkommensantrag HS 2019</t>
  </si>
  <si>
    <t>FS 2019 4B</t>
  </si>
  <si>
    <t>WS Princeton 29.4.-30.4.2019, 54. int. Mediävistenkongress 9.-12.5.2019</t>
  </si>
  <si>
    <t>USA</t>
  </si>
  <si>
    <t>Michael Allman Conrad, Khist</t>
  </si>
  <si>
    <t>FS 2019 5B</t>
  </si>
  <si>
    <t>Society for Cinema &amp; Media Studies 2019 Conference 13.-17.3.2019</t>
  </si>
  <si>
    <t>Konstantinos Tzouflas, Film</t>
  </si>
  <si>
    <t>FS 2019 6B</t>
  </si>
  <si>
    <t>International Congress for Conservation Biology, 21.-25.7.2019</t>
  </si>
  <si>
    <t>Kuala Lumpur</t>
  </si>
  <si>
    <t>Maria Alejandra Parreño, GCB</t>
  </si>
  <si>
    <t>HS 2019</t>
  </si>
  <si>
    <t>HS 2019 1D</t>
  </si>
  <si>
    <t>5th international meeting ISEMPH 13.-16.8.2019</t>
  </si>
  <si>
    <t>Nicole Bender, IEM</t>
  </si>
  <si>
    <t>Antrag neu HS19</t>
  </si>
  <si>
    <t>HS 2019 2D</t>
  </si>
  <si>
    <t>European Conference on Health Communication 13.-15.11.2019</t>
  </si>
  <si>
    <t>Sarah Geber, IKMZ</t>
  </si>
  <si>
    <t>HS 2019 3D</t>
  </si>
  <si>
    <t>„Drugs and the Politics of Consumption in Japan“, 22.-24.8.2019</t>
  </si>
  <si>
    <t>nicht benötigt</t>
  </si>
  <si>
    <t>HS 2019 1B</t>
  </si>
  <si>
    <t>Society for Social Studies of Science, 4.7.9.2019</t>
  </si>
  <si>
    <t>New Orleans</t>
  </si>
  <si>
    <t>Sandra Bärnreuther, Ethno</t>
  </si>
  <si>
    <t>noch bewilligt per FS 2019</t>
  </si>
  <si>
    <t>beantragt FS 2019</t>
  </si>
  <si>
    <t>FS 2019 für HS 2019</t>
  </si>
  <si>
    <t>Total bewilligt &amp; beantragt FS 2019</t>
  </si>
  <si>
    <t>Hypothetischer Saldo per HS 2019</t>
  </si>
  <si>
    <t>VAUZ Tagungsfonds Sitzung vom 4.11.2019</t>
  </si>
  <si>
    <t>Workshop Olga Martynova, Mai 2019</t>
  </si>
  <si>
    <t>Tatjana Hofmann, Slavistik</t>
  </si>
  <si>
    <t>The Hastings Center, 13.9.-11.10.2019</t>
  </si>
  <si>
    <t>Garrison</t>
  </si>
  <si>
    <t>Ning Wang</t>
  </si>
  <si>
    <t>Creating Spaces, Connecting Worlds 31.10–02.11.2019</t>
  </si>
  <si>
    <t>HS 2019 4D</t>
  </si>
  <si>
    <t>Open Access und Audiovisuelle Quellen, 22.-23.11.2019</t>
  </si>
  <si>
    <t>Bregt Lameris, Film</t>
  </si>
  <si>
    <t>Dynamics of Everyday Life in Todays Myanmar, 23.-25.5.2019</t>
  </si>
  <si>
    <t>Passau</t>
  </si>
  <si>
    <t>Georg Winterberger, ISEK</t>
  </si>
  <si>
    <t>HS 2019 2B</t>
  </si>
  <si>
    <t>HS 2019 3B</t>
  </si>
  <si>
    <t>Forschungsaufenthalt, 18.1.-10.2.2019</t>
  </si>
  <si>
    <t>HS 2019 4B</t>
  </si>
  <si>
    <t>ISRE, 10.-13.7.2019</t>
  </si>
  <si>
    <t>Amsterdam</t>
  </si>
  <si>
    <t>Tanja Wingenbach, MeF</t>
  </si>
  <si>
    <t>HS 2019 5B</t>
  </si>
  <si>
    <t>11th International Convention of Asia Scholars, 16.-19.7.2019</t>
  </si>
  <si>
    <t>Leiden</t>
  </si>
  <si>
    <t>Emilia Roza Sulek, ISEK</t>
  </si>
  <si>
    <t>HS 2019 6B</t>
  </si>
  <si>
    <t>Lobbying 22.-25.7.2019</t>
  </si>
  <si>
    <t>Bilbao</t>
  </si>
  <si>
    <t>Odile Ammann, RWI</t>
  </si>
  <si>
    <t>HS 2019 7B</t>
  </si>
  <si>
    <t>Science meets practice, 9.-13.9.2019</t>
  </si>
  <si>
    <t>Münster</t>
  </si>
  <si>
    <t>HS 2019 8B</t>
  </si>
  <si>
    <t>Slavistentag, 24.-26.9.2019</t>
  </si>
  <si>
    <t>Trier</t>
  </si>
  <si>
    <t>HS 2019 9B</t>
  </si>
  <si>
    <t>14. Bayerisch-Österreichischen Dialektologentagung, 6.-9.11.2019</t>
  </si>
  <si>
    <t>Salzburg</t>
  </si>
  <si>
    <t>Ann-Marie Moser, DS</t>
  </si>
  <si>
    <t>HS 2019 10B</t>
  </si>
  <si>
    <t>BES 2019</t>
  </si>
  <si>
    <t>Belfast</t>
  </si>
  <si>
    <t>Debra Zuppinger, GCB</t>
  </si>
  <si>
    <t>FS 2020</t>
  </si>
  <si>
    <t>FS 2020 1D</t>
  </si>
  <si>
    <t>APARIUZ-Tagung, 18.5.2020</t>
  </si>
  <si>
    <t>Zürich</t>
  </si>
  <si>
    <t>Lukas Staffler, RWI</t>
  </si>
  <si>
    <t>FS 2020 2D</t>
  </si>
  <si>
    <t>Research Methods in Language Attitudes, 2.-3.7.2020</t>
  </si>
  <si>
    <t>Lena Zipp, ES</t>
  </si>
  <si>
    <t>FS 2020 3D</t>
  </si>
  <si>
    <t>Food Safety, Spring 2020</t>
  </si>
  <si>
    <t>Claudia Guldimann, VSF</t>
  </si>
  <si>
    <t>Kasse</t>
  </si>
  <si>
    <t>Budget TF 2019</t>
  </si>
  <si>
    <t>Ausbezahlt FS 2019</t>
  </si>
  <si>
    <t>Voraussichtlicher Saldo Kasse 04.11.2019</t>
  </si>
  <si>
    <t>TF</t>
  </si>
  <si>
    <t>beantragt für HS 2019</t>
  </si>
  <si>
    <t>(-FS 2019 3B)</t>
  </si>
  <si>
    <t>Offene Defizitgarantien per HS 2019</t>
  </si>
  <si>
    <t>Total bewilligt &amp; beantragt HS 2019</t>
  </si>
  <si>
    <t>Hypothetischer Saldo Kasse per HS 2019</t>
  </si>
  <si>
    <t>HS 2019 für FS 2020</t>
  </si>
  <si>
    <t>bewilligt HS 2019</t>
  </si>
  <si>
    <t>bewilligt FS 2020</t>
  </si>
  <si>
    <t>HS 2018 für FS 2019</t>
  </si>
  <si>
    <t>FS 2019 für FS 2019</t>
  </si>
  <si>
    <t>HS 2019 für HS 2019</t>
  </si>
  <si>
    <t>Offen per 31.12.2019</t>
  </si>
  <si>
    <t>FS 2018 5D</t>
  </si>
  <si>
    <t>Reminder</t>
  </si>
  <si>
    <t>Semester</t>
  </si>
  <si>
    <t>Anfangssaldo</t>
  </si>
  <si>
    <t>TF Raimondo FS 2019 </t>
  </si>
  <si>
    <t>TF Winterberger HS 2019 </t>
  </si>
  <si>
    <t>TF Hofmann HS 2019 B </t>
  </si>
  <si>
    <t>TF Moser HS 2019 </t>
  </si>
  <si>
    <t>TF Sulek HS 2019 </t>
  </si>
  <si>
    <t>TF Ammann HS 2019 </t>
  </si>
  <si>
    <t>TF Keller Wien HS 2019 </t>
  </si>
  <si>
    <t>TF Parreño HS 2019 </t>
  </si>
  <si>
    <t>TF Zuppinger HS 2019 </t>
  </si>
  <si>
    <t>TF Hofmann HS 2019 D </t>
  </si>
  <si>
    <t>TF Geber ECHC FS 2019</t>
  </si>
  <si>
    <t>Totalsumme Bewegungen</t>
  </si>
  <si>
    <t>Nr.</t>
  </si>
  <si>
    <t>Soll</t>
  </si>
  <si>
    <t>Haben</t>
  </si>
  <si>
    <t>Saldo</t>
  </si>
  <si>
    <t>Beschreibung</t>
  </si>
  <si>
    <t>TF Bärnreuther FS 2019 </t>
  </si>
  <si>
    <t>TF Lameris Schlauch HS 2019 </t>
  </si>
  <si>
    <t>TF Brandenburg HS 2019 </t>
  </si>
  <si>
    <t>UZH INV/2019 7.1.2019 TF 1. Tranche 2019</t>
  </si>
  <si>
    <t>UZH INV/2019 17.5.2019 TF 2. Tranche 2019</t>
  </si>
  <si>
    <t>TF Isabaeva HS 2018</t>
  </si>
  <si>
    <t xml:space="preserve">TF Tzouflas FS 2019 </t>
  </si>
  <si>
    <t xml:space="preserve">TF Albertini FS 2019 </t>
  </si>
  <si>
    <t>TF Keller Berlin FS 2019 </t>
  </si>
  <si>
    <t xml:space="preserve">TF Adam FS 2019 </t>
  </si>
  <si>
    <t xml:space="preserve">TF Parreño FS 2019 </t>
  </si>
  <si>
    <t xml:space="preserve">TF Marino FS 2018 </t>
  </si>
  <si>
    <t xml:space="preserve">TF Conrad FS 2019 </t>
  </si>
  <si>
    <t xml:space="preserve">TF Nallet PoS FS 2019 </t>
  </si>
  <si>
    <t>Tagungsfonds 2019</t>
  </si>
  <si>
    <t>CHF</t>
  </si>
  <si>
    <t>14‘178.98</t>
  </si>
  <si>
    <t>13‘162.64</t>
  </si>
  <si>
    <t>15’352.69</t>
  </si>
  <si>
    <t>14‘313.81</t>
  </si>
  <si>
    <t>Jahr</t>
  </si>
  <si>
    <t>11‘858.20</t>
  </si>
  <si>
    <t>Hypothetischer Saldo per 31.12.2018</t>
  </si>
  <si>
    <t>Kasse HS 2019</t>
  </si>
  <si>
    <t>Ausbezahlt</t>
  </si>
  <si>
    <t>TF HS 2018 Eliza Isabaeva</t>
  </si>
  <si>
    <t>TF FS 2019 Adam Salome</t>
  </si>
  <si>
    <t xml:space="preserve">TF FS 2019 Claudia Keller Berlin </t>
  </si>
  <si>
    <t>TF FS 2019 María Alejandra Parreño</t>
  </si>
  <si>
    <t>TF FS 2019 Dies romanicus Turicensis Albertini</t>
  </si>
  <si>
    <t>TF FS 2019 Tzouflas Konstantinos</t>
  </si>
  <si>
    <t xml:space="preserve">TF FS 2019 Raimondo </t>
  </si>
  <si>
    <t>TF FS 2019 Michael Allman Conrad</t>
  </si>
  <si>
    <t xml:space="preserve">TF FS 2018 Growing up in Science Jacopo Marino </t>
  </si>
  <si>
    <t xml:space="preserve">TF FS 2019 Nallet PoS </t>
  </si>
  <si>
    <t>TF FS 2019 Bärnreuther</t>
  </si>
  <si>
    <t>Offene</t>
  </si>
  <si>
    <t>FS 2018 1D</t>
  </si>
  <si>
    <t>HS 2018 1B</t>
  </si>
  <si>
    <t>HS 2018 1D</t>
  </si>
  <si>
    <t>Saldo 31.12.2019</t>
  </si>
  <si>
    <t>Budget</t>
  </si>
  <si>
    <t>Offene Defizitgarantien 2019</t>
  </si>
  <si>
    <t>Bewilligte Gesuche 2020</t>
  </si>
  <si>
    <t>VAUZ Tagungsfonds Sitzung 30.3.2020</t>
  </si>
  <si>
    <t>Workshop Dissertation Writing</t>
  </si>
  <si>
    <t>Suter, Rel.</t>
  </si>
  <si>
    <t>Summer school on algebraic coding theory, June 2020</t>
  </si>
  <si>
    <t>Alfarano, Math</t>
  </si>
  <si>
    <t>FS 2020 1B</t>
  </si>
  <si>
    <t xml:space="preserve">British Ecological Society Conference, December 2019 </t>
  </si>
  <si>
    <t>Ireland</t>
  </si>
  <si>
    <t>2 Seminars &amp; Biology ’20 Conference</t>
  </si>
  <si>
    <t>beantragt</t>
  </si>
  <si>
    <t>Eingegangene Gesuche für 2020</t>
  </si>
  <si>
    <t>Voraussichtlicher Saldo per 30.3.2020</t>
  </si>
  <si>
    <t>Antrag</t>
  </si>
  <si>
    <t>Beitrag UZH 2020</t>
  </si>
  <si>
    <t>Budget 2020</t>
  </si>
  <si>
    <t>HU, D, Fribourg</t>
  </si>
  <si>
    <t>FS 2020 2B</t>
  </si>
  <si>
    <t>FS 2020 3B</t>
  </si>
  <si>
    <t>Parreno, Bio</t>
  </si>
  <si>
    <t>Lham, Bio</t>
  </si>
  <si>
    <t>Gesuche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</si>
</sst>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EEF31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B87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2">
    <xf numFmtId="0" fontId="0" fillId="0" borderId="0" xfId="0"/>
    <xf numFmtId="4" fontId="0" fillId="0" borderId="0" xfId="0" applyNumberFormat="1"/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0" fillId="2" borderId="0" xfId="0" applyFill="1"/>
    <xf numFmtId="0" fontId="4" fillId="0" borderId="0" xfId="0" applyFont="1" applyAlignment="1">
      <alignment vertical="center"/>
    </xf>
    <xf numFmtId="4" fontId="1" fillId="0" borderId="0" xfId="0" applyNumberFormat="1" applyFont="1"/>
    <xf numFmtId="0" fontId="4" fillId="0" borderId="0" xfId="0" applyFont="1"/>
    <xf numFmtId="0" fontId="1" fillId="0" borderId="0" xfId="0" applyFont="1"/>
    <xf numFmtId="0" fontId="4" fillId="3" borderId="1" xfId="0" applyFont="1" applyFill="1" applyBorder="1"/>
    <xf numFmtId="164" fontId="1" fillId="3" borderId="1" xfId="0" applyNumberFormat="1" applyFont="1" applyFill="1" applyBorder="1"/>
    <xf numFmtId="0" fontId="1" fillId="3" borderId="1" xfId="0" applyFont="1" applyFill="1" applyBorder="1"/>
    <xf numFmtId="4" fontId="1" fillId="3" borderId="1" xfId="0" applyNumberFormat="1" applyFont="1" applyFill="1" applyBorder="1"/>
    <xf numFmtId="2" fontId="1" fillId="0" borderId="0" xfId="0" applyNumberFormat="1" applyFont="1"/>
    <xf numFmtId="0" fontId="1" fillId="0" borderId="0" xfId="0" applyFont="1" applyFill="1" applyAlignment="1">
      <alignment horizontal="right"/>
    </xf>
    <xf numFmtId="14" fontId="1" fillId="0" borderId="0" xfId="0" applyNumberFormat="1" applyFont="1"/>
    <xf numFmtId="14" fontId="1" fillId="3" borderId="1" xfId="0" applyNumberFormat="1" applyFont="1" applyFill="1" applyBorder="1"/>
    <xf numFmtId="0" fontId="5" fillId="3" borderId="1" xfId="1" applyFont="1" applyFill="1" applyBorder="1"/>
    <xf numFmtId="0" fontId="5" fillId="3" borderId="1" xfId="0" applyFont="1" applyFill="1" applyBorder="1"/>
    <xf numFmtId="164" fontId="5" fillId="3" borderId="1" xfId="1" applyNumberFormat="1" applyFont="1" applyFill="1" applyBorder="1"/>
    <xf numFmtId="2" fontId="1" fillId="0" borderId="0" xfId="0" applyNumberFormat="1" applyFont="1" applyFill="1"/>
    <xf numFmtId="4" fontId="1" fillId="0" borderId="0" xfId="0" applyNumberFormat="1" applyFont="1" applyFill="1" applyAlignment="1">
      <alignment horizontal="center"/>
    </xf>
    <xf numFmtId="14" fontId="1" fillId="0" borderId="0" xfId="0" applyNumberFormat="1" applyFont="1" applyFill="1"/>
    <xf numFmtId="164" fontId="5" fillId="3" borderId="1" xfId="0" applyNumberFormat="1" applyFont="1" applyFill="1" applyBorder="1"/>
    <xf numFmtId="4" fontId="4" fillId="3" borderId="1" xfId="0" applyNumberFormat="1" applyFont="1" applyFill="1" applyBorder="1"/>
    <xf numFmtId="4" fontId="4" fillId="0" borderId="0" xfId="0" applyNumberFormat="1" applyFont="1" applyFill="1" applyAlignment="1">
      <alignment horizontal="center"/>
    </xf>
    <xf numFmtId="0" fontId="1" fillId="0" borderId="0" xfId="0" applyFont="1" applyFill="1"/>
    <xf numFmtId="14" fontId="1" fillId="4" borderId="0" xfId="0" applyNumberFormat="1" applyFont="1" applyFill="1"/>
    <xf numFmtId="0" fontId="4" fillId="5" borderId="1" xfId="0" applyFont="1" applyFill="1" applyBorder="1"/>
    <xf numFmtId="0" fontId="1" fillId="5" borderId="1" xfId="0" applyFont="1" applyFill="1" applyBorder="1"/>
    <xf numFmtId="14" fontId="1" fillId="5" borderId="1" xfId="0" applyNumberFormat="1" applyFont="1" applyFill="1" applyBorder="1"/>
    <xf numFmtId="4" fontId="1" fillId="5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14" fontId="1" fillId="0" borderId="0" xfId="0" applyNumberFormat="1" applyFont="1" applyFill="1" applyAlignment="1">
      <alignment horizontal="center"/>
    </xf>
    <xf numFmtId="0" fontId="5" fillId="5" borderId="1" xfId="1" applyFont="1" applyFill="1" applyBorder="1"/>
    <xf numFmtId="0" fontId="5" fillId="5" borderId="1" xfId="0" applyFont="1" applyFill="1" applyBorder="1"/>
    <xf numFmtId="164" fontId="5" fillId="5" borderId="1" xfId="1" applyNumberFormat="1" applyFont="1" applyFill="1" applyBorder="1"/>
    <xf numFmtId="2" fontId="1" fillId="0" borderId="0" xfId="0" applyNumberFormat="1" applyFont="1" applyFill="1" applyAlignment="1">
      <alignment horizontal="center"/>
    </xf>
    <xf numFmtId="14" fontId="5" fillId="5" borderId="1" xfId="0" applyNumberFormat="1" applyFont="1" applyFill="1" applyBorder="1"/>
    <xf numFmtId="2" fontId="1" fillId="2" borderId="0" xfId="0" applyNumberFormat="1" applyFont="1" applyFill="1"/>
    <xf numFmtId="4" fontId="1" fillId="2" borderId="0" xfId="0" applyNumberFormat="1" applyFont="1" applyFill="1" applyAlignment="1">
      <alignment horizontal="center"/>
    </xf>
    <xf numFmtId="164" fontId="6" fillId="5" borderId="1" xfId="1" applyNumberFormat="1" applyFont="1" applyFill="1" applyBorder="1"/>
    <xf numFmtId="4" fontId="6" fillId="5" borderId="1" xfId="0" applyNumberFormat="1" applyFont="1" applyFill="1" applyBorder="1" applyAlignment="1">
      <alignment horizontal="right"/>
    </xf>
    <xf numFmtId="4" fontId="4" fillId="5" borderId="1" xfId="0" applyNumberFormat="1" applyFont="1" applyFill="1" applyBorder="1" applyAlignment="1">
      <alignment horizontal="right"/>
    </xf>
    <xf numFmtId="0" fontId="4" fillId="6" borderId="1" xfId="0" applyFont="1" applyFill="1" applyBorder="1"/>
    <xf numFmtId="164" fontId="1" fillId="6" borderId="1" xfId="0" applyNumberFormat="1" applyFont="1" applyFill="1" applyBorder="1"/>
    <xf numFmtId="164" fontId="4" fillId="6" borderId="1" xfId="0" applyNumberFormat="1" applyFont="1" applyFill="1" applyBorder="1" applyAlignment="1">
      <alignment vertical="top"/>
    </xf>
    <xf numFmtId="164" fontId="1" fillId="6" borderId="1" xfId="0" applyNumberFormat="1" applyFont="1" applyFill="1" applyBorder="1" applyAlignment="1">
      <alignment vertical="top"/>
    </xf>
    <xf numFmtId="4" fontId="1" fillId="0" borderId="0" xfId="0" applyNumberFormat="1" applyFont="1" applyFill="1" applyAlignment="1">
      <alignment horizontal="right"/>
    </xf>
    <xf numFmtId="0" fontId="5" fillId="6" borderId="1" xfId="0" applyFont="1" applyFill="1" applyBorder="1"/>
    <xf numFmtId="14" fontId="5" fillId="6" borderId="1" xfId="0" applyNumberFormat="1" applyFont="1" applyFill="1" applyBorder="1"/>
    <xf numFmtId="164" fontId="5" fillId="6" borderId="1" xfId="1" applyNumberFormat="1" applyFont="1" applyFill="1" applyBorder="1"/>
    <xf numFmtId="49" fontId="5" fillId="6" borderId="1" xfId="1" applyNumberFormat="1" applyFont="1" applyFill="1" applyBorder="1"/>
    <xf numFmtId="4" fontId="5" fillId="6" borderId="1" xfId="0" applyNumberFormat="1" applyFont="1" applyFill="1" applyBorder="1"/>
    <xf numFmtId="4" fontId="1" fillId="2" borderId="0" xfId="0" applyNumberFormat="1" applyFont="1" applyFill="1" applyAlignment="1">
      <alignment horizontal="center" vertical="center"/>
    </xf>
    <xf numFmtId="0" fontId="1" fillId="6" borderId="1" xfId="0" applyFont="1" applyFill="1" applyBorder="1" applyAlignment="1">
      <alignment vertical="top"/>
    </xf>
    <xf numFmtId="14" fontId="1" fillId="6" borderId="1" xfId="0" applyNumberFormat="1" applyFont="1" applyFill="1" applyBorder="1"/>
    <xf numFmtId="0" fontId="7" fillId="6" borderId="1" xfId="1" applyFont="1" applyFill="1" applyBorder="1"/>
    <xf numFmtId="0" fontId="1" fillId="6" borderId="1" xfId="0" applyFont="1" applyFill="1" applyBorder="1"/>
    <xf numFmtId="164" fontId="6" fillId="6" borderId="1" xfId="1" applyNumberFormat="1" applyFont="1" applyFill="1" applyBorder="1"/>
    <xf numFmtId="4" fontId="6" fillId="6" borderId="1" xfId="0" applyNumberFormat="1" applyFont="1" applyFill="1" applyBorder="1"/>
    <xf numFmtId="4" fontId="1" fillId="0" borderId="0" xfId="0" applyNumberFormat="1" applyFont="1" applyFill="1"/>
    <xf numFmtId="0" fontId="1" fillId="0" borderId="0" xfId="0" applyFont="1" applyFill="1" applyBorder="1" applyAlignment="1">
      <alignment vertical="top"/>
    </xf>
    <xf numFmtId="14" fontId="1" fillId="0" borderId="0" xfId="0" applyNumberFormat="1" applyFont="1" applyFill="1" applyBorder="1"/>
    <xf numFmtId="0" fontId="7" fillId="0" borderId="0" xfId="1" applyFont="1" applyFill="1" applyBorder="1"/>
    <xf numFmtId="0" fontId="1" fillId="0" borderId="0" xfId="0" applyFont="1" applyFill="1" applyBorder="1"/>
    <xf numFmtId="164" fontId="6" fillId="0" borderId="2" xfId="1" applyNumberFormat="1" applyFont="1" applyFill="1" applyBorder="1"/>
    <xf numFmtId="4" fontId="6" fillId="0" borderId="2" xfId="0" applyNumberFormat="1" applyFont="1" applyFill="1" applyBorder="1"/>
    <xf numFmtId="0" fontId="4" fillId="0" borderId="2" xfId="0" applyFont="1" applyBorder="1"/>
    <xf numFmtId="4" fontId="4" fillId="0" borderId="2" xfId="0" applyNumberFormat="1" applyFont="1" applyBorder="1"/>
    <xf numFmtId="4" fontId="4" fillId="0" borderId="3" xfId="0" applyNumberFormat="1" applyFont="1" applyFill="1" applyBorder="1"/>
    <xf numFmtId="0" fontId="1" fillId="3" borderId="0" xfId="0" applyFont="1" applyFill="1" applyBorder="1"/>
    <xf numFmtId="4" fontId="4" fillId="3" borderId="0" xfId="0" applyNumberFormat="1" applyFont="1" applyFill="1" applyBorder="1"/>
    <xf numFmtId="0" fontId="1" fillId="5" borderId="0" xfId="0" applyFont="1" applyFill="1" applyBorder="1"/>
    <xf numFmtId="4" fontId="4" fillId="5" borderId="0" xfId="0" applyNumberFormat="1" applyFont="1" applyFill="1" applyBorder="1"/>
    <xf numFmtId="0" fontId="1" fillId="6" borderId="0" xfId="0" applyFont="1" applyFill="1" applyBorder="1"/>
    <xf numFmtId="0" fontId="4" fillId="6" borderId="0" xfId="0" applyFont="1" applyFill="1" applyBorder="1"/>
    <xf numFmtId="4" fontId="4" fillId="0" borderId="0" xfId="0" applyNumberFormat="1" applyFont="1"/>
    <xf numFmtId="4" fontId="1" fillId="0" borderId="0" xfId="0" applyNumberFormat="1" applyFont="1" applyAlignment="1">
      <alignment horizontal="right" vertical="top" wrapText="1"/>
    </xf>
    <xf numFmtId="0" fontId="1" fillId="0" borderId="3" xfId="0" applyFont="1" applyBorder="1"/>
    <xf numFmtId="4" fontId="4" fillId="0" borderId="3" xfId="0" applyNumberFormat="1" applyFont="1" applyBorder="1"/>
    <xf numFmtId="0" fontId="1" fillId="0" borderId="0" xfId="0" applyFont="1" applyBorder="1"/>
    <xf numFmtId="4" fontId="1" fillId="0" borderId="0" xfId="0" applyNumberFormat="1" applyFont="1" applyBorder="1"/>
    <xf numFmtId="2" fontId="1" fillId="0" borderId="0" xfId="0" applyNumberFormat="1" applyFont="1" applyBorder="1"/>
    <xf numFmtId="0" fontId="4" fillId="0" borderId="3" xfId="0" applyFont="1" applyBorder="1"/>
    <xf numFmtId="0" fontId="1" fillId="0" borderId="0" xfId="0" applyFont="1" applyAlignment="1">
      <alignment horizontal="center"/>
    </xf>
    <xf numFmtId="0" fontId="1" fillId="5" borderId="4" xfId="0" applyFont="1" applyFill="1" applyBorder="1"/>
    <xf numFmtId="0" fontId="1" fillId="5" borderId="1" xfId="0" applyFont="1" applyFill="1" applyBorder="1" applyAlignment="1">
      <alignment horizontal="right"/>
    </xf>
    <xf numFmtId="4" fontId="1" fillId="5" borderId="4" xfId="0" applyNumberFormat="1" applyFont="1" applyFill="1" applyBorder="1" applyAlignment="1">
      <alignment horizontal="right"/>
    </xf>
    <xf numFmtId="0" fontId="1" fillId="5" borderId="0" xfId="0" applyFont="1" applyFill="1" applyAlignment="1">
      <alignment horizontal="right"/>
    </xf>
    <xf numFmtId="4" fontId="5" fillId="5" borderId="4" xfId="0" applyNumberFormat="1" applyFont="1" applyFill="1" applyBorder="1" applyAlignment="1">
      <alignment horizontal="right"/>
    </xf>
    <xf numFmtId="14" fontId="1" fillId="9" borderId="0" xfId="0" applyNumberFormat="1" applyFont="1" applyFill="1"/>
    <xf numFmtId="4" fontId="6" fillId="5" borderId="4" xfId="0" applyNumberFormat="1" applyFont="1" applyFill="1" applyBorder="1" applyAlignment="1">
      <alignment horizontal="right"/>
    </xf>
    <xf numFmtId="0" fontId="4" fillId="10" borderId="1" xfId="0" applyFont="1" applyFill="1" applyBorder="1"/>
    <xf numFmtId="0" fontId="1" fillId="10" borderId="1" xfId="0" applyFont="1" applyFill="1" applyBorder="1"/>
    <xf numFmtId="164" fontId="5" fillId="10" borderId="1" xfId="1" applyNumberFormat="1" applyFont="1" applyFill="1" applyBorder="1"/>
    <xf numFmtId="4" fontId="5" fillId="10" borderId="4" xfId="0" applyNumberFormat="1" applyFont="1" applyFill="1" applyBorder="1" applyAlignment="1">
      <alignment horizontal="right"/>
    </xf>
    <xf numFmtId="14" fontId="1" fillId="0" borderId="0" xfId="0" applyNumberFormat="1" applyFont="1" applyAlignment="1">
      <alignment wrapText="1"/>
    </xf>
    <xf numFmtId="0" fontId="1" fillId="10" borderId="1" xfId="0" applyFont="1" applyFill="1" applyBorder="1" applyAlignment="1">
      <alignment horizontal="right"/>
    </xf>
    <xf numFmtId="14" fontId="1" fillId="10" borderId="1" xfId="0" applyNumberFormat="1" applyFont="1" applyFill="1" applyBorder="1"/>
    <xf numFmtId="14" fontId="1" fillId="2" borderId="0" xfId="0" applyNumberFormat="1" applyFont="1" applyFill="1"/>
    <xf numFmtId="2" fontId="1" fillId="10" borderId="4" xfId="0" applyNumberFormat="1" applyFont="1" applyFill="1" applyBorder="1"/>
    <xf numFmtId="0" fontId="1" fillId="10" borderId="1" xfId="1" applyFont="1" applyFill="1" applyBorder="1"/>
    <xf numFmtId="0" fontId="1" fillId="10" borderId="5" xfId="0" applyFont="1" applyFill="1" applyBorder="1"/>
    <xf numFmtId="4" fontId="6" fillId="10" borderId="4" xfId="0" applyNumberFormat="1" applyFont="1" applyFill="1" applyBorder="1" applyAlignment="1">
      <alignment horizontal="right"/>
    </xf>
    <xf numFmtId="164" fontId="1" fillId="6" borderId="4" xfId="0" applyNumberFormat="1" applyFont="1" applyFill="1" applyBorder="1" applyAlignment="1">
      <alignment vertical="top"/>
    </xf>
    <xf numFmtId="0" fontId="1" fillId="6" borderId="1" xfId="1" applyFont="1" applyFill="1" applyBorder="1" applyAlignment="1">
      <alignment horizontal="right"/>
    </xf>
    <xf numFmtId="14" fontId="1" fillId="6" borderId="1" xfId="1" applyNumberFormat="1" applyFont="1" applyFill="1" applyBorder="1"/>
    <xf numFmtId="0" fontId="1" fillId="6" borderId="1" xfId="1" applyFont="1" applyFill="1" applyBorder="1"/>
    <xf numFmtId="0" fontId="1" fillId="6" borderId="4" xfId="1" applyFont="1" applyFill="1" applyBorder="1"/>
    <xf numFmtId="0" fontId="4" fillId="6" borderId="4" xfId="1" applyFont="1" applyFill="1" applyBorder="1"/>
    <xf numFmtId="0" fontId="4" fillId="12" borderId="1" xfId="0" applyFont="1" applyFill="1" applyBorder="1"/>
    <xf numFmtId="0" fontId="1" fillId="12" borderId="1" xfId="0" applyFont="1" applyFill="1" applyBorder="1"/>
    <xf numFmtId="164" fontId="5" fillId="12" borderId="1" xfId="1" applyNumberFormat="1" applyFont="1" applyFill="1" applyBorder="1"/>
    <xf numFmtId="4" fontId="5" fillId="12" borderId="4" xfId="0" applyNumberFormat="1" applyFont="1" applyFill="1" applyBorder="1" applyAlignment="1">
      <alignment horizontal="right"/>
    </xf>
    <xf numFmtId="0" fontId="1" fillId="12" borderId="1" xfId="0" applyFont="1" applyFill="1" applyBorder="1" applyAlignment="1">
      <alignment horizontal="right"/>
    </xf>
    <xf numFmtId="14" fontId="1" fillId="12" borderId="1" xfId="0" applyNumberFormat="1" applyFont="1" applyFill="1" applyBorder="1"/>
    <xf numFmtId="4" fontId="6" fillId="12" borderId="4" xfId="0" applyNumberFormat="1" applyFont="1" applyFill="1" applyBorder="1" applyAlignment="1">
      <alignment horizontal="right"/>
    </xf>
    <xf numFmtId="0" fontId="4" fillId="0" borderId="0" xfId="0" applyFont="1" applyFill="1" applyBorder="1"/>
    <xf numFmtId="4" fontId="1" fillId="0" borderId="0" xfId="0" applyNumberFormat="1" applyFont="1" applyFill="1" applyBorder="1"/>
    <xf numFmtId="0" fontId="1" fillId="0" borderId="0" xfId="0" applyFont="1" applyFill="1" applyBorder="1" applyAlignment="1">
      <alignment vertical="center"/>
    </xf>
    <xf numFmtId="0" fontId="1" fillId="5" borderId="6" xfId="0" applyFont="1" applyFill="1" applyBorder="1"/>
    <xf numFmtId="4" fontId="1" fillId="5" borderId="6" xfId="0" applyNumberFormat="1" applyFont="1" applyFill="1" applyBorder="1"/>
    <xf numFmtId="4" fontId="4" fillId="0" borderId="0" xfId="0" applyNumberFormat="1" applyFont="1" applyFill="1"/>
    <xf numFmtId="0" fontId="1" fillId="0" borderId="0" xfId="0" applyFont="1" applyAlignment="1">
      <alignment horizontal="left"/>
    </xf>
    <xf numFmtId="0" fontId="1" fillId="6" borderId="2" xfId="0" applyFont="1" applyFill="1" applyBorder="1"/>
    <xf numFmtId="4" fontId="1" fillId="6" borderId="2" xfId="0" applyNumberFormat="1" applyFont="1" applyFill="1" applyBorder="1"/>
    <xf numFmtId="0" fontId="4" fillId="0" borderId="3" xfId="0" applyFont="1" applyFill="1" applyBorder="1"/>
    <xf numFmtId="0" fontId="2" fillId="0" borderId="0" xfId="0" applyFont="1"/>
    <xf numFmtId="0" fontId="1" fillId="0" borderId="7" xfId="0" applyFont="1" applyBorder="1"/>
    <xf numFmtId="4" fontId="1" fillId="0" borderId="7" xfId="0" applyNumberFormat="1" applyFont="1" applyBorder="1"/>
    <xf numFmtId="4" fontId="4" fillId="0" borderId="0" xfId="0" applyNumberFormat="1" applyFont="1" applyBorder="1"/>
    <xf numFmtId="4" fontId="1" fillId="3" borderId="4" xfId="0" applyNumberFormat="1" applyFont="1" applyFill="1" applyBorder="1"/>
    <xf numFmtId="0" fontId="1" fillId="3" borderId="1" xfId="0" applyFont="1" applyFill="1" applyBorder="1" applyAlignment="1">
      <alignment horizontal="left"/>
    </xf>
    <xf numFmtId="4" fontId="1" fillId="3" borderId="4" xfId="0" applyNumberFormat="1" applyFont="1" applyFill="1" applyBorder="1" applyAlignment="1">
      <alignment horizontal="right"/>
    </xf>
    <xf numFmtId="0" fontId="0" fillId="0" borderId="0" xfId="0" applyFill="1"/>
    <xf numFmtId="0" fontId="1" fillId="3" borderId="0" xfId="0" applyFont="1" applyFill="1" applyAlignment="1">
      <alignment horizontal="left"/>
    </xf>
    <xf numFmtId="4" fontId="5" fillId="3" borderId="1" xfId="0" applyNumberFormat="1" applyFont="1" applyFill="1" applyBorder="1"/>
    <xf numFmtId="4" fontId="6" fillId="3" borderId="4" xfId="0" applyNumberFormat="1" applyFont="1" applyFill="1" applyBorder="1" applyAlignment="1">
      <alignment horizontal="right"/>
    </xf>
    <xf numFmtId="2" fontId="4" fillId="0" borderId="0" xfId="0" applyNumberFormat="1" applyFont="1" applyFill="1"/>
    <xf numFmtId="0" fontId="4" fillId="14" borderId="1" xfId="0" applyFont="1" applyFill="1" applyBorder="1"/>
    <xf numFmtId="4" fontId="4" fillId="14" borderId="1" xfId="0" applyNumberFormat="1" applyFont="1" applyFill="1" applyBorder="1"/>
    <xf numFmtId="0" fontId="1" fillId="14" borderId="1" xfId="0" applyFont="1" applyFill="1" applyBorder="1"/>
    <xf numFmtId="14" fontId="1" fillId="14" borderId="1" xfId="0" applyNumberFormat="1" applyFont="1" applyFill="1" applyBorder="1"/>
    <xf numFmtId="4" fontId="1" fillId="14" borderId="1" xfId="0" applyNumberFormat="1" applyFont="1" applyFill="1" applyBorder="1"/>
    <xf numFmtId="2" fontId="9" fillId="0" borderId="0" xfId="0" applyNumberFormat="1" applyFont="1" applyFill="1" applyAlignment="1">
      <alignment horizontal="right" vertical="center"/>
    </xf>
    <xf numFmtId="2" fontId="9" fillId="2" borderId="0" xfId="0" applyNumberFormat="1" applyFont="1" applyFill="1" applyAlignment="1">
      <alignment horizontal="right" vertical="center"/>
    </xf>
    <xf numFmtId="2" fontId="4" fillId="0" borderId="0" xfId="0" applyNumberFormat="1" applyFont="1"/>
    <xf numFmtId="0" fontId="4" fillId="15" borderId="1" xfId="0" applyFont="1" applyFill="1" applyBorder="1"/>
    <xf numFmtId="4" fontId="4" fillId="15" borderId="4" xfId="0" applyNumberFormat="1" applyFont="1" applyFill="1" applyBorder="1"/>
    <xf numFmtId="0" fontId="1" fillId="15" borderId="1" xfId="0" applyFont="1" applyFill="1" applyBorder="1"/>
    <xf numFmtId="14" fontId="1" fillId="15" borderId="1" xfId="0" applyNumberFormat="1" applyFont="1" applyFill="1" applyBorder="1"/>
    <xf numFmtId="4" fontId="1" fillId="15" borderId="4" xfId="0" applyNumberFormat="1" applyFont="1" applyFill="1" applyBorder="1"/>
    <xf numFmtId="0" fontId="4" fillId="16" borderId="1" xfId="0" applyFont="1" applyFill="1" applyBorder="1"/>
    <xf numFmtId="4" fontId="4" fillId="16" borderId="4" xfId="0" applyNumberFormat="1" applyFont="1" applyFill="1" applyBorder="1"/>
    <xf numFmtId="0" fontId="1" fillId="16" borderId="1" xfId="0" applyFont="1" applyFill="1" applyBorder="1"/>
    <xf numFmtId="14" fontId="1" fillId="16" borderId="1" xfId="0" applyNumberFormat="1" applyFont="1" applyFill="1" applyBorder="1"/>
    <xf numFmtId="4" fontId="1" fillId="16" borderId="4" xfId="0" applyNumberFormat="1" applyFont="1" applyFill="1" applyBorder="1"/>
    <xf numFmtId="4" fontId="4" fillId="16" borderId="8" xfId="0" applyNumberFormat="1" applyFont="1" applyFill="1" applyBorder="1"/>
    <xf numFmtId="4" fontId="4" fillId="0" borderId="0" xfId="0" applyNumberFormat="1" applyFont="1" applyFill="1" applyBorder="1"/>
    <xf numFmtId="0" fontId="10" fillId="0" borderId="0" xfId="0" applyFont="1" applyFill="1" applyBorder="1"/>
    <xf numFmtId="4" fontId="10" fillId="0" borderId="0" xfId="0" applyNumberFormat="1" applyFont="1"/>
    <xf numFmtId="2" fontId="0" fillId="0" borderId="0" xfId="0" applyNumberFormat="1"/>
    <xf numFmtId="0" fontId="11" fillId="0" borderId="0" xfId="0" applyFont="1"/>
    <xf numFmtId="0" fontId="0" fillId="0" borderId="0" xfId="0" applyFont="1"/>
    <xf numFmtId="4" fontId="1" fillId="6" borderId="4" xfId="0" applyNumberFormat="1" applyFont="1" applyFill="1" applyBorder="1" applyAlignment="1">
      <alignment vertical="top"/>
    </xf>
    <xf numFmtId="0" fontId="1" fillId="6" borderId="1" xfId="1" applyFont="1" applyFill="1" applyBorder="1" applyAlignment="1">
      <alignment horizontal="left"/>
    </xf>
    <xf numFmtId="4" fontId="4" fillId="6" borderId="8" xfId="1" applyNumberFormat="1" applyFont="1" applyFill="1" applyBorder="1"/>
    <xf numFmtId="0" fontId="1" fillId="0" borderId="2" xfId="0" applyFont="1" applyBorder="1"/>
    <xf numFmtId="4" fontId="1" fillId="0" borderId="2" xfId="0" applyNumberFormat="1" applyFont="1" applyBorder="1"/>
    <xf numFmtId="0" fontId="1" fillId="0" borderId="0" xfId="1" applyFont="1" applyFill="1" applyBorder="1"/>
    <xf numFmtId="0" fontId="1" fillId="0" borderId="6" xfId="0" applyFont="1" applyBorder="1"/>
    <xf numFmtId="14" fontId="4" fillId="0" borderId="6" xfId="1" applyNumberFormat="1" applyFont="1" applyFill="1" applyBorder="1" applyAlignment="1">
      <alignment horizontal="left"/>
    </xf>
    <xf numFmtId="4" fontId="4" fillId="0" borderId="6" xfId="0" applyNumberFormat="1" applyFont="1" applyBorder="1"/>
    <xf numFmtId="164" fontId="1" fillId="6" borderId="0" xfId="0" applyNumberFormat="1" applyFont="1" applyFill="1" applyBorder="1" applyAlignment="1">
      <alignment vertical="top"/>
    </xf>
    <xf numFmtId="4" fontId="1" fillId="6" borderId="0" xfId="1" applyNumberFormat="1" applyFont="1" applyFill="1" applyBorder="1" applyAlignment="1">
      <alignment vertical="center"/>
    </xf>
    <xf numFmtId="0" fontId="4" fillId="0" borderId="0" xfId="0" applyFont="1" applyBorder="1"/>
    <xf numFmtId="14" fontId="1" fillId="0" borderId="0" xfId="0" applyNumberFormat="1" applyFont="1" applyAlignment="1">
      <alignment horizontal="left"/>
    </xf>
    <xf numFmtId="0" fontId="1" fillId="10" borderId="1" xfId="0" applyFont="1" applyFill="1" applyBorder="1" applyAlignment="1">
      <alignment horizontal="left"/>
    </xf>
    <xf numFmtId="4" fontId="5" fillId="10" borderId="1" xfId="0" applyNumberFormat="1" applyFont="1" applyFill="1" applyBorder="1" applyAlignment="1">
      <alignment horizontal="right"/>
    </xf>
    <xf numFmtId="4" fontId="1" fillId="2" borderId="0" xfId="0" applyNumberFormat="1" applyFont="1" applyFill="1"/>
    <xf numFmtId="4" fontId="1" fillId="0" borderId="9" xfId="0" applyNumberFormat="1" applyFont="1" applyFill="1" applyBorder="1"/>
    <xf numFmtId="4" fontId="1" fillId="17" borderId="0" xfId="0" applyNumberFormat="1" applyFont="1" applyFill="1" applyAlignment="1">
      <alignment horizontal="center"/>
    </xf>
    <xf numFmtId="14" fontId="1" fillId="17" borderId="0" xfId="0" applyNumberFormat="1" applyFont="1" applyFill="1"/>
    <xf numFmtId="2" fontId="1" fillId="2" borderId="0" xfId="0" applyNumberFormat="1" applyFont="1" applyFill="1" applyAlignment="1">
      <alignment horizontal="right"/>
    </xf>
    <xf numFmtId="4" fontId="1" fillId="2" borderId="0" xfId="0" applyNumberFormat="1" applyFont="1" applyFill="1" applyAlignment="1">
      <alignment horizontal="righ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left"/>
    </xf>
    <xf numFmtId="0" fontId="0" fillId="18" borderId="0" xfId="0" applyFill="1"/>
    <xf numFmtId="2" fontId="1" fillId="18" borderId="0" xfId="0" applyNumberFormat="1" applyFont="1" applyFill="1"/>
    <xf numFmtId="0" fontId="1" fillId="18" borderId="0" xfId="0" applyFont="1" applyFill="1"/>
    <xf numFmtId="3" fontId="8" fillId="7" borderId="1" xfId="0" applyNumberFormat="1" applyFont="1" applyFill="1" applyBorder="1" applyAlignment="1">
      <alignment horizontal="right" vertical="center" wrapText="1"/>
    </xf>
    <xf numFmtId="0" fontId="8" fillId="11" borderId="1" xfId="0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right" vertical="center"/>
    </xf>
    <xf numFmtId="0" fontId="8" fillId="13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/>
    </xf>
    <xf numFmtId="2" fontId="1" fillId="2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4" fontId="1" fillId="8" borderId="0" xfId="0" applyNumberFormat="1" applyFont="1" applyFill="1" applyAlignment="1">
      <alignment horizontal="right"/>
    </xf>
    <xf numFmtId="4" fontId="1" fillId="0" borderId="0" xfId="0" applyNumberFormat="1" applyFont="1" applyAlignment="1">
      <alignment horizontal="right"/>
    </xf>
    <xf numFmtId="4" fontId="1" fillId="9" borderId="0" xfId="0" applyNumberFormat="1" applyFont="1" applyFill="1" applyAlignment="1">
      <alignment horizontal="right"/>
    </xf>
    <xf numFmtId="4" fontId="1" fillId="17" borderId="0" xfId="0" applyNumberFormat="1" applyFont="1" applyFill="1" applyAlignment="1">
      <alignment horizontal="right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0" fontId="0" fillId="0" borderId="0" xfId="0" applyFill="1" applyBorder="1"/>
    <xf numFmtId="14" fontId="1" fillId="0" borderId="0" xfId="0" applyNumberFormat="1" applyFont="1" applyAlignment="1">
      <alignment vertical="center"/>
    </xf>
    <xf numFmtId="14" fontId="4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14" fontId="4" fillId="15" borderId="1" xfId="0" applyNumberFormat="1" applyFont="1" applyFill="1" applyBorder="1"/>
    <xf numFmtId="14" fontId="4" fillId="16" borderId="1" xfId="0" applyNumberFormat="1" applyFont="1" applyFill="1" applyBorder="1"/>
    <xf numFmtId="14" fontId="4" fillId="6" borderId="1" xfId="0" applyNumberFormat="1" applyFont="1" applyFill="1" applyBorder="1"/>
    <xf numFmtId="0" fontId="1" fillId="5" borderId="1" xfId="0" applyFont="1" applyFill="1" applyBorder="1" applyAlignment="1">
      <alignment horizontal="left"/>
    </xf>
    <xf numFmtId="4" fontId="1" fillId="2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left"/>
    </xf>
    <xf numFmtId="4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14" borderId="1" xfId="0" applyFont="1" applyFill="1" applyBorder="1" applyAlignment="1">
      <alignment horizontal="left"/>
    </xf>
    <xf numFmtId="2" fontId="9" fillId="2" borderId="1" xfId="0" applyNumberFormat="1" applyFont="1" applyFill="1" applyBorder="1" applyAlignment="1">
      <alignment horizontal="right" vertical="center"/>
    </xf>
    <xf numFmtId="0" fontId="1" fillId="14" borderId="0" xfId="0" applyFont="1" applyFill="1" applyBorder="1"/>
    <xf numFmtId="4" fontId="1" fillId="15" borderId="1" xfId="0" applyNumberFormat="1" applyFont="1" applyFill="1" applyBorder="1"/>
    <xf numFmtId="2" fontId="1" fillId="2" borderId="1" xfId="0" applyNumberFormat="1" applyFont="1" applyFill="1" applyBorder="1"/>
    <xf numFmtId="0" fontId="0" fillId="0" borderId="0" xfId="0" applyBorder="1"/>
    <xf numFmtId="4" fontId="9" fillId="2" borderId="0" xfId="0" applyNumberFormat="1" applyFont="1" applyFill="1" applyAlignment="1">
      <alignment horizontal="right" vertical="center"/>
    </xf>
    <xf numFmtId="4" fontId="1" fillId="6" borderId="1" xfId="1" applyNumberFormat="1" applyFont="1" applyFill="1" applyBorder="1"/>
    <xf numFmtId="4" fontId="1" fillId="16" borderId="1" xfId="0" applyNumberFormat="1" applyFont="1" applyFill="1" applyBorder="1"/>
    <xf numFmtId="4" fontId="1" fillId="6" borderId="4" xfId="1" applyNumberFormat="1" applyFont="1" applyFill="1" applyBorder="1"/>
    <xf numFmtId="4" fontId="4" fillId="6" borderId="4" xfId="1" applyNumberFormat="1" applyFont="1" applyFill="1" applyBorder="1"/>
    <xf numFmtId="164" fontId="5" fillId="14" borderId="1" xfId="1" applyNumberFormat="1" applyFont="1" applyFill="1" applyBorder="1"/>
    <xf numFmtId="4" fontId="5" fillId="14" borderId="4" xfId="0" applyNumberFormat="1" applyFont="1" applyFill="1" applyBorder="1" applyAlignment="1">
      <alignment horizontal="right"/>
    </xf>
    <xf numFmtId="4" fontId="6" fillId="14" borderId="4" xfId="0" applyNumberFormat="1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lvie/Documents/Tagungsfonds/Tagungsfondsantr&#228;ge-abrechnungen%202019/Tagungsfonds%20H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S 2017"/>
      <sheetName val="FS 2018"/>
      <sheetName val="Berechnung HS 2018"/>
      <sheetName val="HS 2018"/>
      <sheetName val="Berechnung FS 2019 JB UZH"/>
      <sheetName val="Berechnung per 1.4.2019"/>
      <sheetName val="FS 2019"/>
      <sheetName val="Berechnung per 4.11.2019"/>
      <sheetName val="HS 2019"/>
      <sheetName val="Bericht RD 2019"/>
      <sheetName val="FS 2020"/>
    </sheetNames>
    <sheetDataSet>
      <sheetData sheetId="0">
        <row r="39">
          <cell r="E39">
            <v>0</v>
          </cell>
        </row>
      </sheetData>
      <sheetData sheetId="1">
        <row r="37">
          <cell r="G37">
            <v>5000</v>
          </cell>
        </row>
        <row r="40">
          <cell r="D40">
            <v>33315.5</v>
          </cell>
        </row>
      </sheetData>
      <sheetData sheetId="2"/>
      <sheetData sheetId="3">
        <row r="30">
          <cell r="F30">
            <v>4507</v>
          </cell>
          <cell r="G30">
            <v>2000</v>
          </cell>
        </row>
      </sheetData>
      <sheetData sheetId="4"/>
      <sheetData sheetId="5">
        <row r="4">
          <cell r="A4" t="str">
            <v>Budget TF 2019</v>
          </cell>
          <cell r="B4">
            <v>25598.87</v>
          </cell>
        </row>
      </sheetData>
      <sheetData sheetId="6">
        <row r="9">
          <cell r="F9">
            <v>5000</v>
          </cell>
        </row>
        <row r="17">
          <cell r="F17">
            <v>5228.99</v>
          </cell>
        </row>
        <row r="22">
          <cell r="F22">
            <v>6000</v>
          </cell>
        </row>
        <row r="25">
          <cell r="F25">
            <v>740</v>
          </cell>
        </row>
      </sheetData>
      <sheetData sheetId="7">
        <row r="25">
          <cell r="G25">
            <v>8200</v>
          </cell>
        </row>
      </sheetData>
      <sheetData sheetId="8">
        <row r="10">
          <cell r="G10">
            <v>4323</v>
          </cell>
        </row>
        <row r="22">
          <cell r="G22">
            <v>4038.4</v>
          </cell>
        </row>
        <row r="27">
          <cell r="F27">
            <v>6000</v>
          </cell>
        </row>
        <row r="31">
          <cell r="D31">
            <v>10697.4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K15" sqref="K15"/>
    </sheetView>
  </sheetViews>
  <sheetFormatPr baseColWidth="10" defaultRowHeight="14.4" x14ac:dyDescent="0.3"/>
  <cols>
    <col min="1" max="1" width="8.21875" customWidth="1"/>
    <col min="2" max="2" width="11.44140625" customWidth="1"/>
    <col min="3" max="3" width="71" customWidth="1"/>
    <col min="5" max="5" width="32.88671875" customWidth="1"/>
    <col min="9" max="9" width="10.6640625" customWidth="1"/>
    <col min="10" max="10" width="12.77734375" customWidth="1"/>
  </cols>
  <sheetData>
    <row r="1" spans="1:10" x14ac:dyDescent="0.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pans="1:10" x14ac:dyDescent="0.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1:10" x14ac:dyDescent="0.3">
      <c r="A3" s="9" t="s">
        <v>11</v>
      </c>
      <c r="B3" s="10"/>
      <c r="C3" s="9" t="s">
        <v>12</v>
      </c>
      <c r="D3" s="11"/>
      <c r="E3" s="11"/>
      <c r="F3" s="12"/>
      <c r="G3" s="13"/>
      <c r="H3" s="14"/>
      <c r="I3" s="15"/>
      <c r="J3" s="15"/>
    </row>
    <row r="4" spans="1:10" x14ac:dyDescent="0.3">
      <c r="A4" s="11" t="s">
        <v>13</v>
      </c>
      <c r="B4" s="16">
        <v>43150</v>
      </c>
      <c r="C4" s="17" t="s">
        <v>14</v>
      </c>
      <c r="D4" s="18" t="s">
        <v>15</v>
      </c>
      <c r="E4" s="19" t="s">
        <v>16</v>
      </c>
      <c r="F4" s="12">
        <v>150</v>
      </c>
      <c r="G4" s="20">
        <v>150</v>
      </c>
      <c r="H4" s="21">
        <v>150</v>
      </c>
      <c r="I4" s="22">
        <v>43255</v>
      </c>
      <c r="J4" s="22">
        <v>43200</v>
      </c>
    </row>
    <row r="5" spans="1:10" x14ac:dyDescent="0.3">
      <c r="A5" s="11" t="s">
        <v>17</v>
      </c>
      <c r="B5" s="16">
        <v>43154</v>
      </c>
      <c r="C5" s="19" t="s">
        <v>18</v>
      </c>
      <c r="D5" s="23" t="s">
        <v>15</v>
      </c>
      <c r="E5" s="19" t="s">
        <v>19</v>
      </c>
      <c r="F5" s="12">
        <v>1928.5</v>
      </c>
      <c r="G5" s="20">
        <v>1295.5999999999999</v>
      </c>
      <c r="H5" s="21">
        <v>1151.5</v>
      </c>
      <c r="I5" s="22">
        <v>43286</v>
      </c>
      <c r="J5" s="22">
        <v>43200</v>
      </c>
    </row>
    <row r="6" spans="1:10" x14ac:dyDescent="0.3">
      <c r="A6" s="11" t="s">
        <v>20</v>
      </c>
      <c r="B6" s="16">
        <v>43159</v>
      </c>
      <c r="C6" s="19" t="s">
        <v>21</v>
      </c>
      <c r="D6" s="23" t="s">
        <v>15</v>
      </c>
      <c r="E6" s="19" t="s">
        <v>22</v>
      </c>
      <c r="F6" s="12">
        <v>2000</v>
      </c>
      <c r="G6" s="20">
        <v>2000</v>
      </c>
      <c r="H6" s="21">
        <v>1019.1</v>
      </c>
      <c r="I6" s="22">
        <v>43347</v>
      </c>
      <c r="J6" s="22">
        <v>43200</v>
      </c>
    </row>
    <row r="7" spans="1:10" x14ac:dyDescent="0.3">
      <c r="A7" s="11" t="s">
        <v>23</v>
      </c>
      <c r="B7" s="16">
        <v>43196</v>
      </c>
      <c r="C7" s="19" t="s">
        <v>24</v>
      </c>
      <c r="D7" s="23" t="s">
        <v>25</v>
      </c>
      <c r="E7" s="19" t="s">
        <v>26</v>
      </c>
      <c r="F7" s="12">
        <v>1200</v>
      </c>
      <c r="G7" s="20">
        <v>1200</v>
      </c>
      <c r="H7" s="21">
        <v>1200</v>
      </c>
      <c r="I7" s="22">
        <v>43369</v>
      </c>
      <c r="J7" s="22">
        <v>43200</v>
      </c>
    </row>
    <row r="8" spans="1:10" x14ac:dyDescent="0.3">
      <c r="A8" s="11"/>
      <c r="B8" s="11"/>
      <c r="C8" s="11"/>
      <c r="D8" s="11"/>
      <c r="E8" s="9" t="s">
        <v>27</v>
      </c>
      <c r="F8" s="24">
        <f>SUM(F4:F7)</f>
        <v>5278.5</v>
      </c>
      <c r="G8" s="24">
        <f>SUM(G4:G7)</f>
        <v>4645.6000000000004</v>
      </c>
      <c r="H8" s="25">
        <f>SUM(H4:H7)</f>
        <v>3520.6</v>
      </c>
      <c r="J8" s="26"/>
    </row>
    <row r="9" spans="1:10" x14ac:dyDescent="0.3">
      <c r="A9" s="9" t="s">
        <v>11</v>
      </c>
      <c r="B9" s="11"/>
      <c r="C9" s="9" t="s">
        <v>28</v>
      </c>
      <c r="D9" s="11"/>
      <c r="E9" s="9"/>
      <c r="F9" s="24"/>
      <c r="G9" s="20"/>
      <c r="H9" s="21"/>
      <c r="I9" s="26"/>
      <c r="J9" s="26"/>
    </row>
    <row r="10" spans="1:10" x14ac:dyDescent="0.3">
      <c r="A10" s="11" t="s">
        <v>29</v>
      </c>
      <c r="B10" s="16">
        <v>43131</v>
      </c>
      <c r="C10" s="11" t="s">
        <v>30</v>
      </c>
      <c r="D10" s="11" t="s">
        <v>31</v>
      </c>
      <c r="E10" s="11" t="s">
        <v>32</v>
      </c>
      <c r="F10" s="12">
        <v>1250</v>
      </c>
      <c r="G10" s="20">
        <v>1250</v>
      </c>
      <c r="H10" s="21">
        <v>1250</v>
      </c>
      <c r="I10" s="22">
        <v>43243</v>
      </c>
      <c r="J10" s="22">
        <v>43200</v>
      </c>
    </row>
    <row r="11" spans="1:10" x14ac:dyDescent="0.3">
      <c r="A11" s="11" t="s">
        <v>33</v>
      </c>
      <c r="B11" s="16">
        <v>43088</v>
      </c>
      <c r="C11" s="11" t="s">
        <v>34</v>
      </c>
      <c r="D11" s="11" t="s">
        <v>35</v>
      </c>
      <c r="E11" s="11" t="s">
        <v>36</v>
      </c>
      <c r="F11" s="12">
        <v>440</v>
      </c>
      <c r="G11" s="20">
        <v>1250</v>
      </c>
      <c r="H11" s="21">
        <v>536.1</v>
      </c>
      <c r="I11" s="22">
        <v>43270</v>
      </c>
      <c r="J11" s="22">
        <v>43201</v>
      </c>
    </row>
    <row r="12" spans="1:10" x14ac:dyDescent="0.3">
      <c r="A12" s="11" t="s">
        <v>37</v>
      </c>
      <c r="B12" s="16">
        <v>43158</v>
      </c>
      <c r="C12" s="11" t="s">
        <v>38</v>
      </c>
      <c r="D12" s="11" t="s">
        <v>39</v>
      </c>
      <c r="E12" s="11" t="s">
        <v>40</v>
      </c>
      <c r="F12" s="12">
        <v>1250</v>
      </c>
      <c r="G12" s="20">
        <v>1250</v>
      </c>
      <c r="H12" s="21">
        <v>1250</v>
      </c>
      <c r="I12" s="22">
        <v>43286</v>
      </c>
      <c r="J12" s="22">
        <v>43201</v>
      </c>
    </row>
    <row r="13" spans="1:10" x14ac:dyDescent="0.3">
      <c r="A13" s="11" t="s">
        <v>41</v>
      </c>
      <c r="B13" s="16">
        <v>43159</v>
      </c>
      <c r="C13" s="11" t="s">
        <v>42</v>
      </c>
      <c r="D13" s="11" t="s">
        <v>43</v>
      </c>
      <c r="E13" s="11" t="s">
        <v>44</v>
      </c>
      <c r="F13" s="12">
        <v>1746</v>
      </c>
      <c r="G13" s="20">
        <v>600</v>
      </c>
      <c r="H13" s="21">
        <v>600</v>
      </c>
      <c r="I13" s="22">
        <v>43444</v>
      </c>
      <c r="J13" s="22">
        <v>43201</v>
      </c>
    </row>
    <row r="14" spans="1:10" x14ac:dyDescent="0.3">
      <c r="A14" s="11" t="s">
        <v>45</v>
      </c>
      <c r="B14" s="16">
        <v>43159</v>
      </c>
      <c r="C14" s="11" t="s">
        <v>42</v>
      </c>
      <c r="D14" s="11" t="s">
        <v>43</v>
      </c>
      <c r="E14" s="11" t="s">
        <v>46</v>
      </c>
      <c r="F14" s="12">
        <v>600</v>
      </c>
      <c r="G14" s="20">
        <v>600</v>
      </c>
      <c r="H14" s="21">
        <v>580.86</v>
      </c>
      <c r="I14" s="22">
        <v>43286</v>
      </c>
      <c r="J14" s="22">
        <v>43201</v>
      </c>
    </row>
    <row r="15" spans="1:10" x14ac:dyDescent="0.3">
      <c r="A15" s="11" t="s">
        <v>47</v>
      </c>
      <c r="B15" s="16">
        <v>43174</v>
      </c>
      <c r="C15" s="11" t="s">
        <v>48</v>
      </c>
      <c r="D15" s="11" t="s">
        <v>49</v>
      </c>
      <c r="E15" s="11" t="s">
        <v>50</v>
      </c>
      <c r="F15" s="12">
        <v>902.5</v>
      </c>
      <c r="G15" s="20">
        <v>0</v>
      </c>
      <c r="H15" s="21"/>
      <c r="I15" s="26"/>
      <c r="J15" s="27" t="s">
        <v>51</v>
      </c>
    </row>
    <row r="16" spans="1:10" x14ac:dyDescent="0.3">
      <c r="A16" s="11"/>
      <c r="B16" s="11"/>
      <c r="C16" s="11"/>
      <c r="D16" s="11"/>
      <c r="E16" s="9" t="s">
        <v>27</v>
      </c>
      <c r="F16" s="24">
        <f>SUM(F10:F15)</f>
        <v>6188.5</v>
      </c>
      <c r="G16" s="24">
        <f>SUM(G10:G15)</f>
        <v>4950</v>
      </c>
      <c r="H16" s="25">
        <f>SUM(H10:H15)</f>
        <v>4216.96</v>
      </c>
      <c r="I16" s="26"/>
      <c r="J16" s="26"/>
    </row>
    <row r="17" spans="1:10" x14ac:dyDescent="0.3">
      <c r="A17" s="28" t="s">
        <v>52</v>
      </c>
      <c r="B17" s="29"/>
      <c r="C17" s="28" t="s">
        <v>12</v>
      </c>
      <c r="D17" s="29"/>
      <c r="E17" s="29"/>
      <c r="F17" s="29"/>
      <c r="G17" s="20"/>
      <c r="H17" s="21"/>
      <c r="I17" s="26"/>
      <c r="J17" s="26"/>
    </row>
    <row r="18" spans="1:10" x14ac:dyDescent="0.3">
      <c r="A18" s="29" t="s">
        <v>13</v>
      </c>
      <c r="B18" s="30">
        <v>43159</v>
      </c>
      <c r="C18" s="29" t="s">
        <v>53</v>
      </c>
      <c r="D18" s="29" t="s">
        <v>15</v>
      </c>
      <c r="E18" s="29" t="s">
        <v>54</v>
      </c>
      <c r="F18" s="31">
        <v>2000</v>
      </c>
      <c r="G18" s="20">
        <v>1200</v>
      </c>
      <c r="H18" s="32">
        <v>1200</v>
      </c>
      <c r="I18" s="33">
        <v>43418</v>
      </c>
      <c r="J18" s="22">
        <v>43201</v>
      </c>
    </row>
    <row r="19" spans="1:10" x14ac:dyDescent="0.3">
      <c r="A19" s="29" t="s">
        <v>17</v>
      </c>
      <c r="B19" s="30">
        <v>43144</v>
      </c>
      <c r="C19" s="34" t="s">
        <v>55</v>
      </c>
      <c r="D19" s="35" t="s">
        <v>15</v>
      </c>
      <c r="E19" s="34" t="s">
        <v>56</v>
      </c>
      <c r="F19" s="31">
        <v>2000</v>
      </c>
      <c r="G19" s="20">
        <v>2000</v>
      </c>
      <c r="H19" s="182">
        <v>2000</v>
      </c>
      <c r="I19" s="183">
        <v>43717</v>
      </c>
      <c r="J19" s="22">
        <v>43201</v>
      </c>
    </row>
    <row r="20" spans="1:10" x14ac:dyDescent="0.3">
      <c r="A20" s="29" t="s">
        <v>20</v>
      </c>
      <c r="B20" s="30">
        <v>43171</v>
      </c>
      <c r="C20" s="34" t="s">
        <v>57</v>
      </c>
      <c r="D20" s="35" t="s">
        <v>15</v>
      </c>
      <c r="E20" s="34" t="s">
        <v>58</v>
      </c>
      <c r="F20" s="31">
        <v>2000</v>
      </c>
      <c r="G20" s="20">
        <v>0</v>
      </c>
      <c r="H20" s="21">
        <v>0</v>
      </c>
      <c r="I20" s="26"/>
      <c r="J20" s="22">
        <v>43201</v>
      </c>
    </row>
    <row r="21" spans="1:10" x14ac:dyDescent="0.3">
      <c r="A21" s="29" t="s">
        <v>23</v>
      </c>
      <c r="B21" s="30">
        <v>43157</v>
      </c>
      <c r="C21" s="34" t="s">
        <v>59</v>
      </c>
      <c r="D21" s="35" t="s">
        <v>60</v>
      </c>
      <c r="E21" s="36" t="s">
        <v>61</v>
      </c>
      <c r="F21" s="31">
        <v>2000</v>
      </c>
      <c r="G21" s="20">
        <v>2000</v>
      </c>
      <c r="H21" s="37">
        <v>2000</v>
      </c>
      <c r="I21" s="22">
        <v>43439</v>
      </c>
      <c r="J21" s="22">
        <v>43201</v>
      </c>
    </row>
    <row r="22" spans="1:10" x14ac:dyDescent="0.3">
      <c r="A22" s="29" t="s">
        <v>62</v>
      </c>
      <c r="B22" s="30">
        <v>43159</v>
      </c>
      <c r="C22" s="30" t="s">
        <v>63</v>
      </c>
      <c r="D22" s="30" t="s">
        <v>15</v>
      </c>
      <c r="E22" s="38" t="s">
        <v>64</v>
      </c>
      <c r="F22" s="31">
        <v>1000</v>
      </c>
      <c r="G22" s="39">
        <v>1000</v>
      </c>
      <c r="H22" s="40" t="s">
        <v>65</v>
      </c>
      <c r="I22" s="26"/>
      <c r="J22" s="22">
        <v>43201</v>
      </c>
    </row>
    <row r="23" spans="1:10" x14ac:dyDescent="0.3">
      <c r="A23" s="29" t="s">
        <v>66</v>
      </c>
      <c r="B23" s="30">
        <v>43158</v>
      </c>
      <c r="C23" s="30" t="s">
        <v>67</v>
      </c>
      <c r="D23" s="30" t="s">
        <v>15</v>
      </c>
      <c r="E23" s="38" t="s">
        <v>68</v>
      </c>
      <c r="F23" s="31">
        <v>2000</v>
      </c>
      <c r="G23" s="20">
        <v>2000</v>
      </c>
      <c r="H23" s="21">
        <v>0</v>
      </c>
      <c r="I23" s="26"/>
      <c r="J23" s="27" t="s">
        <v>51</v>
      </c>
    </row>
    <row r="24" spans="1:10" x14ac:dyDescent="0.3">
      <c r="A24" s="29"/>
      <c r="B24" s="30"/>
      <c r="C24" s="30"/>
      <c r="D24" s="29"/>
      <c r="E24" s="41" t="s">
        <v>27</v>
      </c>
      <c r="F24" s="42">
        <f>SUM(F18:F23)</f>
        <v>11000</v>
      </c>
      <c r="G24" s="42">
        <f>SUM(G18:G23)</f>
        <v>8200</v>
      </c>
      <c r="H24" s="25">
        <f>H18+H21</f>
        <v>3200</v>
      </c>
      <c r="I24" s="26"/>
      <c r="J24" s="26"/>
    </row>
    <row r="25" spans="1:10" x14ac:dyDescent="0.3">
      <c r="A25" s="29"/>
      <c r="B25" s="30"/>
      <c r="C25" s="28" t="s">
        <v>28</v>
      </c>
      <c r="D25" s="29"/>
      <c r="E25" s="41"/>
      <c r="F25" s="42"/>
      <c r="G25" s="20"/>
      <c r="H25" s="21"/>
      <c r="I25" s="26"/>
      <c r="J25" s="26"/>
    </row>
    <row r="26" spans="1:10" x14ac:dyDescent="0.3">
      <c r="A26" s="29" t="s">
        <v>29</v>
      </c>
      <c r="B26" s="30">
        <v>43159</v>
      </c>
      <c r="C26" s="30" t="s">
        <v>69</v>
      </c>
      <c r="D26" s="29" t="s">
        <v>70</v>
      </c>
      <c r="E26" s="30" t="s">
        <v>71</v>
      </c>
      <c r="F26" s="31">
        <v>1250</v>
      </c>
      <c r="G26" s="20">
        <v>1250</v>
      </c>
      <c r="H26" s="21">
        <v>1250</v>
      </c>
      <c r="I26" s="22">
        <v>43299</v>
      </c>
      <c r="J26" s="22">
        <v>43201</v>
      </c>
    </row>
    <row r="27" spans="1:10" x14ac:dyDescent="0.3">
      <c r="A27" s="29"/>
      <c r="B27" s="30"/>
      <c r="C27" s="30"/>
      <c r="D27" s="29"/>
      <c r="E27" s="41" t="s">
        <v>27</v>
      </c>
      <c r="F27" s="43">
        <f>SUM(F26)</f>
        <v>1250</v>
      </c>
      <c r="G27" s="43">
        <f>SUM(G26)</f>
        <v>1250</v>
      </c>
      <c r="H27" s="25">
        <f>SUM(H26)</f>
        <v>1250</v>
      </c>
      <c r="I27" s="26"/>
      <c r="J27" s="26"/>
    </row>
    <row r="28" spans="1:10" x14ac:dyDescent="0.3">
      <c r="A28" s="44" t="s">
        <v>72</v>
      </c>
      <c r="B28" s="45"/>
      <c r="C28" s="46" t="s">
        <v>12</v>
      </c>
      <c r="D28" s="47"/>
      <c r="E28" s="47"/>
      <c r="F28" s="47"/>
      <c r="G28" s="20"/>
      <c r="H28" s="48"/>
      <c r="I28" s="26"/>
      <c r="J28" s="26"/>
    </row>
    <row r="29" spans="1:10" x14ac:dyDescent="0.3">
      <c r="A29" s="49" t="s">
        <v>13</v>
      </c>
      <c r="B29" s="50">
        <v>43159</v>
      </c>
      <c r="C29" s="51" t="s">
        <v>73</v>
      </c>
      <c r="D29" s="49" t="s">
        <v>15</v>
      </c>
      <c r="E29" s="52" t="s">
        <v>74</v>
      </c>
      <c r="F29" s="53">
        <v>2000</v>
      </c>
      <c r="G29" s="39">
        <v>2000</v>
      </c>
      <c r="H29" s="54" t="s">
        <v>65</v>
      </c>
      <c r="I29" s="26"/>
      <c r="J29" s="22">
        <v>43201</v>
      </c>
    </row>
    <row r="30" spans="1:10" x14ac:dyDescent="0.3">
      <c r="A30" s="55"/>
      <c r="B30" s="56"/>
      <c r="C30" s="57"/>
      <c r="D30" s="58"/>
      <c r="E30" s="59" t="s">
        <v>27</v>
      </c>
      <c r="F30" s="60">
        <f>SUM(F29)</f>
        <v>2000</v>
      </c>
      <c r="G30" s="60">
        <f>SUM(G29)</f>
        <v>2000</v>
      </c>
      <c r="H30" s="61"/>
      <c r="I30" s="26"/>
      <c r="J30" s="26"/>
    </row>
    <row r="31" spans="1:10" x14ac:dyDescent="0.3">
      <c r="A31" s="62"/>
      <c r="B31" s="63"/>
      <c r="C31" s="64"/>
      <c r="D31" s="65"/>
      <c r="E31" s="66"/>
      <c r="F31" s="67"/>
      <c r="G31" s="20"/>
      <c r="H31" s="61"/>
      <c r="I31" s="26"/>
      <c r="J31" s="26"/>
    </row>
    <row r="32" spans="1:10" ht="15" thickBot="1" x14ac:dyDescent="0.35">
      <c r="A32" s="8"/>
      <c r="B32" s="8"/>
      <c r="C32" s="8"/>
      <c r="D32" s="8"/>
      <c r="E32" s="68" t="s">
        <v>75</v>
      </c>
      <c r="F32" s="69">
        <f>F8+F16+F24+F27+F30</f>
        <v>25717</v>
      </c>
      <c r="G32" s="69">
        <f>G8+G16+G24+G27+G30</f>
        <v>21045.599999999999</v>
      </c>
      <c r="H32" s="70">
        <f>H8+H16+H24+H27</f>
        <v>12187.56</v>
      </c>
      <c r="I32" s="26" t="s">
        <v>76</v>
      </c>
      <c r="J32" s="26"/>
    </row>
    <row r="33" spans="1:10" ht="15" thickTop="1" x14ac:dyDescent="0.3">
      <c r="A33" s="8"/>
      <c r="B33" s="7" t="s">
        <v>77</v>
      </c>
      <c r="C33" s="8"/>
      <c r="D33" s="8"/>
      <c r="E33" s="71" t="s">
        <v>78</v>
      </c>
      <c r="F33" s="72">
        <f>F8+F16</f>
        <v>11467</v>
      </c>
      <c r="G33" s="72">
        <f>G8+G16</f>
        <v>9595.6</v>
      </c>
      <c r="H33" s="1"/>
      <c r="I33" s="8"/>
      <c r="J33" s="8"/>
    </row>
    <row r="34" spans="1:10" x14ac:dyDescent="0.3">
      <c r="A34" s="8"/>
      <c r="B34" s="7"/>
      <c r="C34" s="8"/>
      <c r="D34" s="8"/>
      <c r="E34" s="73" t="s">
        <v>79</v>
      </c>
      <c r="F34" s="74">
        <f>F24+F27</f>
        <v>12250</v>
      </c>
      <c r="G34" s="74">
        <f>G24+G27</f>
        <v>9450</v>
      </c>
      <c r="H34" s="6"/>
      <c r="I34" s="8"/>
      <c r="J34" s="8"/>
    </row>
    <row r="35" spans="1:10" x14ac:dyDescent="0.3">
      <c r="A35" s="8"/>
      <c r="B35" s="7"/>
      <c r="C35" s="8"/>
      <c r="D35" s="8"/>
      <c r="E35" s="75" t="s">
        <v>80</v>
      </c>
      <c r="F35" s="76">
        <v>2000</v>
      </c>
      <c r="G35" s="76">
        <v>2000</v>
      </c>
      <c r="H35" s="6"/>
      <c r="I35" s="8"/>
      <c r="J35" s="8"/>
    </row>
    <row r="36" spans="1:10" x14ac:dyDescent="0.3">
      <c r="A36" s="8"/>
      <c r="E36" s="8" t="s">
        <v>81</v>
      </c>
      <c r="F36" s="77">
        <f>'[1]HS 2017'!E39</f>
        <v>0</v>
      </c>
      <c r="G36" s="77">
        <f>F36</f>
        <v>0</v>
      </c>
      <c r="H36" s="6"/>
      <c r="I36" s="8"/>
      <c r="J36" s="8"/>
    </row>
    <row r="37" spans="1:10" x14ac:dyDescent="0.3">
      <c r="A37" s="8"/>
      <c r="E37" s="8" t="s">
        <v>82</v>
      </c>
      <c r="F37" s="77">
        <f>G22+G29</f>
        <v>3000</v>
      </c>
      <c r="G37" s="77">
        <f>F37</f>
        <v>3000</v>
      </c>
      <c r="H37" s="6"/>
      <c r="I37" s="8"/>
      <c r="J37" s="8"/>
    </row>
    <row r="38" spans="1:10" ht="15" thickBot="1" x14ac:dyDescent="0.35">
      <c r="A38" s="8"/>
      <c r="B38" s="8" t="s">
        <v>83</v>
      </c>
      <c r="C38" s="8"/>
      <c r="D38" s="78">
        <v>15315.5</v>
      </c>
      <c r="E38" s="79" t="s">
        <v>87</v>
      </c>
      <c r="F38" s="80">
        <f>F32+F36+F37</f>
        <v>28717</v>
      </c>
      <c r="G38" s="80">
        <f>G32+G36+G37</f>
        <v>24045.599999999999</v>
      </c>
      <c r="H38" s="6"/>
      <c r="I38" s="8"/>
      <c r="J38" s="8"/>
    </row>
    <row r="39" spans="1:10" ht="15" thickTop="1" x14ac:dyDescent="0.3">
      <c r="A39" s="8"/>
      <c r="B39" s="8" t="s">
        <v>84</v>
      </c>
      <c r="C39" s="8"/>
      <c r="D39" s="6">
        <v>18000</v>
      </c>
      <c r="E39" s="81"/>
      <c r="F39" s="82"/>
      <c r="G39" s="83"/>
      <c r="H39" s="6"/>
      <c r="I39" s="8"/>
      <c r="J39" s="8"/>
    </row>
    <row r="40" spans="1:10" ht="15" thickBot="1" x14ac:dyDescent="0.35">
      <c r="A40" s="8"/>
      <c r="B40" s="84" t="s">
        <v>85</v>
      </c>
      <c r="C40" s="79"/>
      <c r="D40" s="80">
        <f>SUM(D38:D39)</f>
        <v>33315.5</v>
      </c>
      <c r="E40" s="84" t="s">
        <v>86</v>
      </c>
      <c r="F40" s="80">
        <f>D40-F38</f>
        <v>4598.5</v>
      </c>
      <c r="G40" s="80">
        <f>D40-G38</f>
        <v>9269.9000000000015</v>
      </c>
      <c r="H40" s="1"/>
    </row>
    <row r="41" spans="1:10" ht="15" thickTop="1" x14ac:dyDescent="0.3">
      <c r="A41" s="8"/>
      <c r="B41" s="8"/>
      <c r="C41" s="8"/>
      <c r="D41" s="8"/>
      <c r="E41" s="8"/>
      <c r="F41" s="6"/>
      <c r="G41" s="1"/>
      <c r="H41" s="1"/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G16" sqref="G16"/>
    </sheetView>
  </sheetViews>
  <sheetFormatPr baseColWidth="10" defaultRowHeight="14.4" x14ac:dyDescent="0.3"/>
  <cols>
    <col min="1" max="1" width="33.21875" customWidth="1"/>
  </cols>
  <sheetData>
    <row r="1" spans="1:8" x14ac:dyDescent="0.3">
      <c r="A1" s="176" t="s">
        <v>319</v>
      </c>
      <c r="B1" s="83"/>
      <c r="C1" s="8"/>
      <c r="D1" s="8"/>
      <c r="E1" s="8"/>
      <c r="F1" s="8"/>
      <c r="G1" s="8"/>
      <c r="H1" s="8"/>
    </row>
    <row r="2" spans="1:8" x14ac:dyDescent="0.3">
      <c r="A2" s="81" t="s">
        <v>318</v>
      </c>
      <c r="B2" s="82">
        <v>7345.67</v>
      </c>
      <c r="C2" s="8"/>
      <c r="D2" s="83"/>
      <c r="E2" s="8"/>
      <c r="F2" s="8"/>
      <c r="G2" s="8"/>
      <c r="H2" s="8"/>
    </row>
    <row r="3" spans="1:8" x14ac:dyDescent="0.3">
      <c r="A3" s="81" t="s">
        <v>320</v>
      </c>
      <c r="B3" s="82">
        <v>-6800</v>
      </c>
      <c r="D3" s="83"/>
      <c r="E3" s="8"/>
      <c r="F3" s="8"/>
      <c r="G3" s="8"/>
      <c r="H3" s="8"/>
    </row>
    <row r="4" spans="1:8" x14ac:dyDescent="0.3">
      <c r="A4" s="81" t="s">
        <v>321</v>
      </c>
      <c r="B4" s="82">
        <v>-6000</v>
      </c>
      <c r="D4" s="83"/>
      <c r="E4" s="8"/>
      <c r="F4" s="8"/>
      <c r="G4" s="8"/>
      <c r="H4" s="8"/>
    </row>
    <row r="5" spans="1:8" x14ac:dyDescent="0.3">
      <c r="A5" s="81" t="s">
        <v>332</v>
      </c>
      <c r="B5" s="82">
        <v>-4604.2</v>
      </c>
      <c r="D5" s="13"/>
      <c r="E5" s="8"/>
      <c r="F5" s="8"/>
      <c r="G5" s="8"/>
      <c r="H5" s="8"/>
    </row>
    <row r="6" spans="1:8" x14ac:dyDescent="0.3">
      <c r="A6" s="176" t="s">
        <v>333</v>
      </c>
      <c r="B6" s="131">
        <f>SUM(B2:B5)</f>
        <v>-10058.529999999999</v>
      </c>
      <c r="C6" s="8"/>
      <c r="D6" s="8"/>
      <c r="E6" s="8"/>
      <c r="F6" s="8"/>
      <c r="G6" s="8"/>
      <c r="H6" s="8"/>
    </row>
    <row r="7" spans="1:8" x14ac:dyDescent="0.3">
      <c r="A7" s="8"/>
      <c r="B7" s="6"/>
      <c r="C7" s="8"/>
      <c r="D7" s="8"/>
      <c r="E7" s="8"/>
      <c r="F7" s="8"/>
      <c r="G7" s="8"/>
      <c r="H7" s="8"/>
    </row>
    <row r="8" spans="1:8" x14ac:dyDescent="0.3">
      <c r="A8" s="8"/>
      <c r="B8" s="6"/>
      <c r="C8" s="8"/>
      <c r="D8" s="8"/>
      <c r="E8" s="8"/>
      <c r="F8" s="8"/>
      <c r="G8" s="8"/>
      <c r="H8" s="8"/>
    </row>
    <row r="9" spans="1:8" x14ac:dyDescent="0.3">
      <c r="A9" s="7" t="s">
        <v>334</v>
      </c>
      <c r="B9" s="6"/>
      <c r="C9" s="8"/>
      <c r="D9" s="8"/>
      <c r="E9" s="8"/>
      <c r="F9" s="8"/>
      <c r="G9" s="8"/>
      <c r="H9" s="8"/>
    </row>
    <row r="10" spans="1:8" x14ac:dyDescent="0.3">
      <c r="A10" s="81" t="s">
        <v>318</v>
      </c>
      <c r="B10" s="82">
        <v>7345.67</v>
      </c>
      <c r="C10" s="8"/>
      <c r="D10" s="8"/>
      <c r="E10" s="8"/>
      <c r="F10" s="8"/>
      <c r="G10" s="8"/>
      <c r="H10" s="8"/>
    </row>
    <row r="11" spans="1:8" x14ac:dyDescent="0.3">
      <c r="A11" s="8" t="s">
        <v>335</v>
      </c>
      <c r="B11" s="6">
        <v>18000</v>
      </c>
      <c r="C11" s="8"/>
      <c r="D11" s="8"/>
      <c r="E11" s="8"/>
      <c r="F11" s="8"/>
      <c r="G11" s="8"/>
      <c r="H11" s="8"/>
    </row>
    <row r="12" spans="1:8" x14ac:dyDescent="0.3">
      <c r="A12" s="7" t="s">
        <v>336</v>
      </c>
      <c r="B12" s="77">
        <f>SUM(B10:B11)</f>
        <v>25345.67</v>
      </c>
      <c r="C12" s="8"/>
      <c r="D12" s="8"/>
      <c r="E12" s="8"/>
      <c r="F12" s="8"/>
      <c r="G12" s="8"/>
      <c r="H12" s="8"/>
    </row>
    <row r="13" spans="1:8" x14ac:dyDescent="0.3">
      <c r="A13" s="8"/>
      <c r="B13" s="6"/>
      <c r="C13" s="8"/>
      <c r="D13" s="8"/>
      <c r="E13" s="8"/>
      <c r="F13" s="8"/>
      <c r="G13" s="8"/>
      <c r="H13" s="8"/>
    </row>
    <row r="14" spans="1:8" x14ac:dyDescent="0.3">
      <c r="A14" s="8"/>
      <c r="B14" s="6"/>
      <c r="C14" s="8"/>
      <c r="D14" s="8"/>
      <c r="E14" s="8"/>
      <c r="F14" s="8"/>
      <c r="G14" s="8"/>
      <c r="H14" s="8"/>
    </row>
    <row r="15" spans="1:8" x14ac:dyDescent="0.3">
      <c r="A15" s="8"/>
      <c r="B15" s="6"/>
      <c r="C15" s="8"/>
      <c r="D15" s="8"/>
      <c r="E15" s="8"/>
      <c r="F15" s="8"/>
      <c r="G15" s="8"/>
      <c r="H15" s="8"/>
    </row>
    <row r="16" spans="1:8" x14ac:dyDescent="0.3">
      <c r="A16" s="8"/>
      <c r="B16" s="6"/>
      <c r="C16" s="8"/>
      <c r="D16" s="8"/>
      <c r="E16" s="8"/>
      <c r="F16" s="8"/>
      <c r="G16" s="8"/>
      <c r="H16" s="8"/>
    </row>
    <row r="17" spans="1:8" x14ac:dyDescent="0.3">
      <c r="A17" s="8"/>
      <c r="B17" s="6"/>
      <c r="C17" s="8"/>
      <c r="D17" s="8"/>
      <c r="E17" s="8"/>
      <c r="F17" s="8"/>
      <c r="G17" s="8"/>
      <c r="H17" s="8"/>
    </row>
    <row r="18" spans="1:8" x14ac:dyDescent="0.3">
      <c r="A18" s="8"/>
      <c r="B18" s="6"/>
      <c r="C18" s="8"/>
      <c r="D18" s="8"/>
      <c r="E18" s="8"/>
      <c r="F18" s="8"/>
      <c r="G18" s="8"/>
      <c r="H18" s="8"/>
    </row>
    <row r="19" spans="1:8" x14ac:dyDescent="0.3">
      <c r="A19" s="8"/>
      <c r="B19" s="6"/>
      <c r="C19" s="8"/>
      <c r="D19" s="8"/>
      <c r="E19" s="8"/>
      <c r="F19" s="8"/>
      <c r="G19" s="8"/>
      <c r="H19" s="8"/>
    </row>
    <row r="20" spans="1:8" x14ac:dyDescent="0.3">
      <c r="A20" s="8"/>
      <c r="B20" s="6"/>
      <c r="C20" s="8"/>
      <c r="D20" s="8"/>
      <c r="E20" s="8"/>
      <c r="F20" s="8"/>
      <c r="G20" s="8"/>
      <c r="H20" s="8"/>
    </row>
    <row r="21" spans="1:8" x14ac:dyDescent="0.3">
      <c r="A21" s="8"/>
      <c r="B21" s="8"/>
      <c r="C21" s="8"/>
      <c r="D21" s="8"/>
      <c r="E21" s="8"/>
      <c r="F21" s="8"/>
      <c r="G21" s="8"/>
      <c r="H21" s="8"/>
    </row>
    <row r="22" spans="1:8" x14ac:dyDescent="0.3">
      <c r="A22" s="8"/>
      <c r="B22" s="8"/>
      <c r="C22" s="8"/>
      <c r="D22" s="8"/>
      <c r="E22" s="8"/>
      <c r="F22" s="8"/>
      <c r="G22" s="8"/>
      <c r="H22" s="8"/>
    </row>
    <row r="23" spans="1:8" x14ac:dyDescent="0.3">
      <c r="A23" s="8"/>
      <c r="B23" s="8"/>
      <c r="C23" s="8"/>
      <c r="D23" s="8"/>
      <c r="E23" s="8"/>
      <c r="F23" s="8"/>
      <c r="G23" s="8"/>
      <c r="H23" s="8"/>
    </row>
    <row r="24" spans="1:8" x14ac:dyDescent="0.3">
      <c r="A24" s="8"/>
      <c r="B24" s="8"/>
      <c r="C24" s="8"/>
      <c r="D24" s="8"/>
      <c r="E24" s="8"/>
      <c r="F24" s="8"/>
      <c r="G24" s="8"/>
      <c r="H24" s="8"/>
    </row>
    <row r="25" spans="1:8" x14ac:dyDescent="0.3">
      <c r="A25" s="8"/>
      <c r="B25" s="8"/>
      <c r="C25" s="8"/>
      <c r="D25" s="8"/>
      <c r="E25" s="8"/>
      <c r="F25" s="8"/>
      <c r="G25" s="8"/>
      <c r="H25" s="8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workbookViewId="0">
      <selection activeCell="L22" sqref="L22"/>
    </sheetView>
  </sheetViews>
  <sheetFormatPr baseColWidth="10" defaultRowHeight="14.4" x14ac:dyDescent="0.3"/>
  <cols>
    <col min="1" max="1" width="7.6640625" customWidth="1"/>
    <col min="2" max="2" width="10.6640625" customWidth="1"/>
    <col min="3" max="3" width="62.109375" customWidth="1"/>
    <col min="5" max="5" width="35.77734375" customWidth="1"/>
    <col min="6" max="6" width="9.6640625" customWidth="1"/>
    <col min="7" max="7" width="10.109375" customWidth="1"/>
    <col min="9" max="9" width="10.109375" style="32" customWidth="1"/>
  </cols>
  <sheetData>
    <row r="1" spans="1:13" x14ac:dyDescent="0.3">
      <c r="A1" s="7" t="s">
        <v>88</v>
      </c>
      <c r="B1" s="7"/>
      <c r="C1" s="8"/>
      <c r="D1" s="8"/>
      <c r="E1" s="8"/>
      <c r="F1" s="8"/>
      <c r="G1" s="8"/>
      <c r="H1" s="8"/>
      <c r="I1" s="85"/>
    </row>
    <row r="2" spans="1:13" x14ac:dyDescent="0.3">
      <c r="A2" s="8"/>
      <c r="B2" s="8"/>
      <c r="C2" s="8"/>
      <c r="D2" s="8"/>
      <c r="E2" s="8"/>
      <c r="F2" s="8"/>
      <c r="G2" s="8"/>
      <c r="H2" s="8"/>
      <c r="I2" s="85"/>
    </row>
    <row r="3" spans="1:13" x14ac:dyDescent="0.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10</v>
      </c>
      <c r="I3" s="203" t="s">
        <v>89</v>
      </c>
      <c r="J3" s="7" t="s">
        <v>9</v>
      </c>
      <c r="K3" s="7"/>
    </row>
    <row r="4" spans="1:13" x14ac:dyDescent="0.3">
      <c r="A4" s="8"/>
      <c r="B4" s="8"/>
      <c r="C4" s="8"/>
      <c r="D4" s="8"/>
      <c r="E4" s="8"/>
      <c r="F4" s="8"/>
      <c r="G4" s="8"/>
      <c r="H4" s="8"/>
      <c r="I4" s="187"/>
    </row>
    <row r="5" spans="1:13" x14ac:dyDescent="0.3">
      <c r="A5" s="28" t="s">
        <v>52</v>
      </c>
      <c r="B5" s="28"/>
      <c r="C5" s="28" t="s">
        <v>12</v>
      </c>
      <c r="D5" s="29"/>
      <c r="E5" s="29"/>
      <c r="F5" s="86"/>
      <c r="G5" s="197"/>
      <c r="H5" s="8"/>
      <c r="I5" s="187"/>
      <c r="J5" s="8"/>
      <c r="K5" s="8"/>
      <c r="L5" s="8"/>
      <c r="M5" s="8"/>
    </row>
    <row r="6" spans="1:13" x14ac:dyDescent="0.3">
      <c r="A6" s="87" t="s">
        <v>13</v>
      </c>
      <c r="B6" s="30">
        <v>43202</v>
      </c>
      <c r="C6" s="34" t="s">
        <v>90</v>
      </c>
      <c r="D6" s="29" t="s">
        <v>15</v>
      </c>
      <c r="E6" s="29" t="s">
        <v>91</v>
      </c>
      <c r="F6" s="29">
        <v>1500</v>
      </c>
      <c r="G6" s="198">
        <v>1500</v>
      </c>
      <c r="H6" s="15">
        <v>43413</v>
      </c>
      <c r="I6" s="204">
        <v>1500</v>
      </c>
      <c r="J6" s="15">
        <v>43455</v>
      </c>
      <c r="K6" s="8"/>
      <c r="L6" s="8"/>
      <c r="M6" s="8"/>
    </row>
    <row r="7" spans="1:13" x14ac:dyDescent="0.3">
      <c r="A7" s="87" t="s">
        <v>17</v>
      </c>
      <c r="B7" s="30">
        <v>43157</v>
      </c>
      <c r="C7" s="34" t="s">
        <v>92</v>
      </c>
      <c r="D7" s="35" t="s">
        <v>60</v>
      </c>
      <c r="E7" s="36" t="s">
        <v>61</v>
      </c>
      <c r="F7" s="88">
        <v>2000</v>
      </c>
      <c r="G7" s="199">
        <v>2000</v>
      </c>
      <c r="H7" s="15">
        <v>43413</v>
      </c>
      <c r="I7" s="205">
        <v>2000</v>
      </c>
      <c r="J7" s="15">
        <v>43438</v>
      </c>
      <c r="K7" s="8"/>
      <c r="L7" s="8"/>
      <c r="M7" s="8"/>
    </row>
    <row r="8" spans="1:13" x14ac:dyDescent="0.3">
      <c r="A8" s="89" t="s">
        <v>20</v>
      </c>
      <c r="B8" s="30">
        <v>43373</v>
      </c>
      <c r="C8" s="34" t="s">
        <v>93</v>
      </c>
      <c r="D8" s="29" t="s">
        <v>15</v>
      </c>
      <c r="E8" s="36" t="s">
        <v>94</v>
      </c>
      <c r="F8" s="90">
        <v>1300</v>
      </c>
      <c r="G8" s="199">
        <v>1300</v>
      </c>
      <c r="H8" s="91">
        <v>43413</v>
      </c>
      <c r="I8" s="206">
        <v>765.9</v>
      </c>
      <c r="J8" s="91">
        <v>43438</v>
      </c>
      <c r="K8" s="240"/>
      <c r="L8" s="26"/>
    </row>
    <row r="9" spans="1:13" x14ac:dyDescent="0.3">
      <c r="A9" s="87" t="s">
        <v>23</v>
      </c>
      <c r="B9" s="30">
        <v>43373</v>
      </c>
      <c r="C9" s="34" t="s">
        <v>95</v>
      </c>
      <c r="D9" s="29" t="s">
        <v>15</v>
      </c>
      <c r="E9" s="36" t="s">
        <v>96</v>
      </c>
      <c r="F9" s="90">
        <v>2000</v>
      </c>
      <c r="G9" s="199">
        <v>2000</v>
      </c>
      <c r="H9" s="22">
        <v>43413</v>
      </c>
      <c r="I9" s="207">
        <v>983.25</v>
      </c>
      <c r="J9" s="183">
        <v>43518</v>
      </c>
      <c r="K9" s="240"/>
      <c r="L9" s="26"/>
    </row>
    <row r="10" spans="1:13" x14ac:dyDescent="0.3">
      <c r="A10" s="29"/>
      <c r="B10" s="30"/>
      <c r="C10" s="34"/>
      <c r="D10" s="29"/>
      <c r="E10" s="36"/>
      <c r="F10" s="92">
        <f>SUM(F6:F9)</f>
        <v>6800</v>
      </c>
      <c r="G10" s="193">
        <f>SUM(G6:G9)</f>
        <v>6800</v>
      </c>
      <c r="H10" s="15"/>
      <c r="I10" s="188">
        <f>SUM(I6:I9)</f>
        <v>5249.15</v>
      </c>
      <c r="J10" s="8"/>
      <c r="K10" s="241"/>
      <c r="L10" s="26"/>
    </row>
    <row r="11" spans="1:13" x14ac:dyDescent="0.3">
      <c r="A11" s="93" t="s">
        <v>52</v>
      </c>
      <c r="B11" s="93"/>
      <c r="C11" s="93" t="s">
        <v>28</v>
      </c>
      <c r="D11" s="94"/>
      <c r="E11" s="95"/>
      <c r="F11" s="96"/>
      <c r="G11" s="197"/>
      <c r="H11" s="97"/>
      <c r="I11" s="186"/>
      <c r="J11" s="8"/>
      <c r="K11" s="8"/>
      <c r="L11" s="8"/>
      <c r="M11" s="8"/>
    </row>
    <row r="12" spans="1:13" x14ac:dyDescent="0.3">
      <c r="A12" s="98" t="s">
        <v>29</v>
      </c>
      <c r="B12" s="99">
        <v>43208</v>
      </c>
      <c r="C12" s="94" t="s">
        <v>97</v>
      </c>
      <c r="D12" s="94" t="s">
        <v>43</v>
      </c>
      <c r="E12" s="95" t="s">
        <v>98</v>
      </c>
      <c r="F12" s="96">
        <v>600</v>
      </c>
      <c r="G12" s="202">
        <v>600</v>
      </c>
      <c r="H12" s="100">
        <v>43413</v>
      </c>
      <c r="I12" s="184" t="s">
        <v>65</v>
      </c>
      <c r="J12" s="8"/>
      <c r="K12" s="15"/>
      <c r="L12" s="8"/>
      <c r="M12" s="8"/>
    </row>
    <row r="13" spans="1:13" x14ac:dyDescent="0.3">
      <c r="A13" s="98" t="s">
        <v>33</v>
      </c>
      <c r="B13" s="99">
        <v>43359</v>
      </c>
      <c r="C13" s="99" t="s">
        <v>99</v>
      </c>
      <c r="D13" s="99" t="s">
        <v>100</v>
      </c>
      <c r="E13" s="99" t="s">
        <v>101</v>
      </c>
      <c r="F13" s="101">
        <v>1823</v>
      </c>
      <c r="G13" s="200">
        <v>1175</v>
      </c>
      <c r="H13" s="15">
        <v>43413</v>
      </c>
      <c r="I13" s="205">
        <v>1175</v>
      </c>
      <c r="J13" s="15">
        <v>43418</v>
      </c>
      <c r="K13" s="8"/>
      <c r="L13" s="8"/>
      <c r="M13" s="8"/>
    </row>
    <row r="14" spans="1:13" x14ac:dyDescent="0.3">
      <c r="A14" s="98" t="s">
        <v>37</v>
      </c>
      <c r="B14" s="99">
        <v>43371</v>
      </c>
      <c r="C14" s="102" t="s">
        <v>102</v>
      </c>
      <c r="D14" s="94" t="s">
        <v>103</v>
      </c>
      <c r="E14" s="95" t="s">
        <v>96</v>
      </c>
      <c r="F14" s="96">
        <v>39</v>
      </c>
      <c r="G14" s="201">
        <v>39</v>
      </c>
      <c r="H14" s="15">
        <v>43413</v>
      </c>
      <c r="I14" s="205">
        <v>39</v>
      </c>
      <c r="J14" s="15">
        <v>43418</v>
      </c>
      <c r="K14" s="8"/>
      <c r="L14" s="8"/>
      <c r="M14" s="8"/>
    </row>
    <row r="15" spans="1:13" x14ac:dyDescent="0.3">
      <c r="A15" s="98" t="s">
        <v>41</v>
      </c>
      <c r="B15" s="99">
        <v>43369</v>
      </c>
      <c r="C15" s="102" t="s">
        <v>102</v>
      </c>
      <c r="D15" s="94" t="s">
        <v>103</v>
      </c>
      <c r="E15" s="95" t="s">
        <v>104</v>
      </c>
      <c r="F15" s="96">
        <v>339.8</v>
      </c>
      <c r="G15" s="201">
        <v>339.8</v>
      </c>
      <c r="H15" s="15">
        <v>43413</v>
      </c>
      <c r="I15" s="205">
        <v>339.8</v>
      </c>
      <c r="J15" s="15">
        <v>43438</v>
      </c>
      <c r="K15" s="8"/>
      <c r="L15" s="8"/>
      <c r="M15" s="8"/>
    </row>
    <row r="16" spans="1:13" x14ac:dyDescent="0.3">
      <c r="A16" s="98" t="s">
        <v>45</v>
      </c>
      <c r="B16" s="99">
        <v>43369</v>
      </c>
      <c r="C16" s="102" t="s">
        <v>102</v>
      </c>
      <c r="D16" s="94" t="s">
        <v>103</v>
      </c>
      <c r="E16" s="95" t="s">
        <v>105</v>
      </c>
      <c r="F16" s="96">
        <v>242.58</v>
      </c>
      <c r="G16" s="201">
        <v>242.58</v>
      </c>
      <c r="H16" s="15">
        <v>43413</v>
      </c>
      <c r="I16" s="205">
        <v>242.58</v>
      </c>
      <c r="J16" s="15">
        <v>43438</v>
      </c>
      <c r="K16" s="8"/>
      <c r="L16" s="8"/>
      <c r="M16" s="8"/>
    </row>
    <row r="17" spans="1:13" x14ac:dyDescent="0.3">
      <c r="A17" s="98" t="s">
        <v>47</v>
      </c>
      <c r="B17" s="99">
        <v>43362</v>
      </c>
      <c r="C17" s="102" t="s">
        <v>106</v>
      </c>
      <c r="D17" s="94" t="s">
        <v>107</v>
      </c>
      <c r="E17" s="95" t="s">
        <v>108</v>
      </c>
      <c r="F17" s="96">
        <v>321.75</v>
      </c>
      <c r="G17" s="201">
        <v>321.75</v>
      </c>
      <c r="H17" s="15">
        <v>43413</v>
      </c>
      <c r="I17" s="205">
        <v>321.75</v>
      </c>
      <c r="J17" s="15">
        <v>43444</v>
      </c>
      <c r="K17" s="8"/>
      <c r="L17" s="8"/>
      <c r="M17" s="8"/>
    </row>
    <row r="18" spans="1:13" x14ac:dyDescent="0.3">
      <c r="A18" s="98" t="s">
        <v>109</v>
      </c>
      <c r="B18" s="99">
        <v>43346</v>
      </c>
      <c r="C18" s="102" t="s">
        <v>110</v>
      </c>
      <c r="D18" s="103" t="s">
        <v>111</v>
      </c>
      <c r="E18" s="95" t="s">
        <v>112</v>
      </c>
      <c r="F18" s="96">
        <v>800</v>
      </c>
      <c r="G18" s="201">
        <v>800</v>
      </c>
      <c r="H18" s="15">
        <v>43413</v>
      </c>
      <c r="I18" s="205">
        <v>800</v>
      </c>
      <c r="J18" s="15">
        <v>43418</v>
      </c>
      <c r="K18" s="8"/>
      <c r="L18" s="8"/>
      <c r="M18" s="8"/>
    </row>
    <row r="19" spans="1:13" x14ac:dyDescent="0.3">
      <c r="A19" s="98" t="s">
        <v>113</v>
      </c>
      <c r="B19" s="99">
        <v>43370</v>
      </c>
      <c r="C19" s="102" t="s">
        <v>114</v>
      </c>
      <c r="D19" s="94" t="s">
        <v>115</v>
      </c>
      <c r="E19" s="95" t="s">
        <v>116</v>
      </c>
      <c r="F19" s="96">
        <v>244</v>
      </c>
      <c r="G19" s="201">
        <v>244</v>
      </c>
      <c r="H19" s="15">
        <v>43413</v>
      </c>
      <c r="I19" s="205">
        <v>244</v>
      </c>
      <c r="J19" s="15">
        <v>43418</v>
      </c>
      <c r="K19" s="8"/>
      <c r="L19" s="8"/>
      <c r="M19" s="8"/>
    </row>
    <row r="20" spans="1:13" x14ac:dyDescent="0.3">
      <c r="A20" s="94"/>
      <c r="B20" s="99"/>
      <c r="C20" s="102"/>
      <c r="D20" s="94"/>
      <c r="E20" s="95"/>
      <c r="F20" s="104">
        <f>SUM(F12:F19)</f>
        <v>4410.13</v>
      </c>
      <c r="G20" s="194">
        <f>SUM(G12:G19)</f>
        <v>3762.13</v>
      </c>
      <c r="H20" s="15"/>
      <c r="I20" s="188">
        <f>SUM(I13:I19)</f>
        <v>3162.13</v>
      </c>
      <c r="J20" s="8"/>
      <c r="K20" s="8"/>
      <c r="L20" s="8"/>
      <c r="M20" s="8"/>
    </row>
    <row r="21" spans="1:13" x14ac:dyDescent="0.3">
      <c r="A21" s="44" t="s">
        <v>72</v>
      </c>
      <c r="B21" s="44"/>
      <c r="C21" s="44" t="s">
        <v>12</v>
      </c>
      <c r="D21" s="47"/>
      <c r="E21" s="47"/>
      <c r="F21" s="105"/>
      <c r="G21" s="197"/>
      <c r="H21" s="8"/>
      <c r="I21" s="186"/>
      <c r="J21" s="8"/>
      <c r="K21" s="8"/>
      <c r="L21" s="8"/>
      <c r="M21" s="8"/>
    </row>
    <row r="22" spans="1:13" x14ac:dyDescent="0.3">
      <c r="A22" s="106" t="s">
        <v>13</v>
      </c>
      <c r="B22" s="107">
        <v>43276</v>
      </c>
      <c r="C22" s="108" t="s">
        <v>117</v>
      </c>
      <c r="D22" s="108" t="s">
        <v>15</v>
      </c>
      <c r="E22" s="108" t="s">
        <v>118</v>
      </c>
      <c r="F22" s="109">
        <v>2000</v>
      </c>
      <c r="G22" s="202">
        <v>2000</v>
      </c>
      <c r="H22" s="100">
        <v>43413</v>
      </c>
      <c r="I22" s="184" t="s">
        <v>65</v>
      </c>
      <c r="J22" s="8"/>
      <c r="K22" s="8"/>
      <c r="L22" s="8"/>
      <c r="M22" s="8"/>
    </row>
    <row r="23" spans="1:13" x14ac:dyDescent="0.3">
      <c r="A23" s="108"/>
      <c r="B23" s="107"/>
      <c r="C23" s="108"/>
      <c r="D23" s="108"/>
      <c r="E23" s="108"/>
      <c r="F23" s="110">
        <f>SUM(F22)</f>
        <v>2000</v>
      </c>
      <c r="G23" s="195">
        <f>SUM(G22)</f>
        <v>2000</v>
      </c>
      <c r="H23" s="15"/>
      <c r="I23" s="186"/>
      <c r="J23" s="8"/>
      <c r="K23" s="8"/>
      <c r="L23" s="8"/>
      <c r="M23" s="8"/>
    </row>
    <row r="24" spans="1:13" x14ac:dyDescent="0.3">
      <c r="A24" s="111" t="s">
        <v>72</v>
      </c>
      <c r="B24" s="111"/>
      <c r="C24" s="111" t="s">
        <v>28</v>
      </c>
      <c r="D24" s="112"/>
      <c r="E24" s="113"/>
      <c r="F24" s="114"/>
      <c r="G24" s="197"/>
      <c r="H24" s="15"/>
      <c r="I24" s="186"/>
      <c r="J24" s="8"/>
      <c r="K24" s="8"/>
      <c r="L24" s="8"/>
      <c r="M24" s="8"/>
    </row>
    <row r="25" spans="1:13" ht="13.8" customHeight="1" x14ac:dyDescent="0.3">
      <c r="A25" s="115" t="s">
        <v>29</v>
      </c>
      <c r="B25" s="116">
        <v>43373</v>
      </c>
      <c r="C25" s="112" t="s">
        <v>119</v>
      </c>
      <c r="D25" s="112" t="s">
        <v>120</v>
      </c>
      <c r="E25" s="113" t="s">
        <v>121</v>
      </c>
      <c r="F25" s="114">
        <v>2507</v>
      </c>
      <c r="G25" s="201">
        <v>0</v>
      </c>
      <c r="H25" s="15">
        <v>43413</v>
      </c>
      <c r="I25" s="205">
        <v>0</v>
      </c>
      <c r="J25" s="15"/>
      <c r="K25" s="8"/>
      <c r="L25" s="8"/>
      <c r="M25" s="8"/>
    </row>
    <row r="26" spans="1:13" x14ac:dyDescent="0.3">
      <c r="A26" s="112"/>
      <c r="B26" s="116"/>
      <c r="C26" s="112"/>
      <c r="D26" s="112"/>
      <c r="E26" s="113"/>
      <c r="F26" s="117">
        <f>SUM(F25)</f>
        <v>2507</v>
      </c>
      <c r="G26" s="196">
        <f>SUM(G25)</f>
        <v>0</v>
      </c>
      <c r="H26" s="8"/>
      <c r="J26" s="8"/>
      <c r="K26" s="8"/>
      <c r="L26" s="8"/>
      <c r="M26" s="8"/>
    </row>
    <row r="27" spans="1:13" x14ac:dyDescent="0.3">
      <c r="A27" s="118"/>
      <c r="B27" s="118"/>
      <c r="C27" s="118"/>
      <c r="D27" s="65"/>
      <c r="E27" s="65"/>
      <c r="F27" s="119"/>
      <c r="G27" s="8"/>
      <c r="H27" s="8"/>
      <c r="I27" s="208"/>
      <c r="J27" s="118"/>
      <c r="K27" s="210"/>
    </row>
    <row r="28" spans="1:13" x14ac:dyDescent="0.3">
      <c r="A28" s="65"/>
      <c r="B28" s="65"/>
      <c r="E28" s="65"/>
      <c r="F28" s="119"/>
      <c r="G28" s="6"/>
      <c r="H28" s="15"/>
      <c r="I28" s="209"/>
      <c r="J28" s="118"/>
      <c r="K28" s="210"/>
    </row>
    <row r="29" spans="1:13" x14ac:dyDescent="0.3">
      <c r="A29" s="65"/>
      <c r="B29" s="65"/>
      <c r="C29" s="120"/>
      <c r="D29" s="65"/>
      <c r="E29" s="121" t="s">
        <v>79</v>
      </c>
      <c r="F29" s="122">
        <f>F10+F20</f>
        <v>11210.130000000001</v>
      </c>
      <c r="G29" s="77">
        <f>G10+G20</f>
        <v>10562.130000000001</v>
      </c>
      <c r="H29" s="124"/>
      <c r="I29" s="209"/>
      <c r="J29" s="118"/>
      <c r="K29" s="210"/>
    </row>
    <row r="30" spans="1:13" x14ac:dyDescent="0.3">
      <c r="A30" s="65"/>
      <c r="B30" s="65"/>
      <c r="C30" s="120"/>
      <c r="D30" s="65"/>
      <c r="E30" s="125" t="s">
        <v>122</v>
      </c>
      <c r="F30" s="126">
        <f>F23+F26</f>
        <v>4507</v>
      </c>
      <c r="G30" s="123">
        <f>G23</f>
        <v>2000</v>
      </c>
      <c r="H30" s="8"/>
      <c r="I30" s="85"/>
    </row>
    <row r="31" spans="1:13" ht="15" thickBot="1" x14ac:dyDescent="0.35">
      <c r="A31" s="65"/>
      <c r="B31" s="65"/>
      <c r="C31" s="65"/>
      <c r="D31" s="65"/>
      <c r="E31" s="127" t="s">
        <v>123</v>
      </c>
      <c r="F31" s="80">
        <f>F10+F20+F23+F26</f>
        <v>15717.130000000001</v>
      </c>
      <c r="G31" s="80">
        <f>SUM(G29:G30)</f>
        <v>12562.130000000001</v>
      </c>
      <c r="H31" s="8"/>
      <c r="I31" s="85"/>
    </row>
    <row r="32" spans="1:13" ht="15" thickTop="1" x14ac:dyDescent="0.3">
      <c r="A32" s="8"/>
      <c r="B32" s="8"/>
      <c r="C32" s="8"/>
      <c r="D32" s="8"/>
      <c r="E32" s="128"/>
      <c r="F32" s="128"/>
      <c r="G32" s="6"/>
      <c r="H32" s="8"/>
      <c r="I32" s="85"/>
    </row>
    <row r="33" spans="1:9" x14ac:dyDescent="0.3">
      <c r="A33" s="8"/>
      <c r="B33" s="8"/>
      <c r="C33" s="8"/>
      <c r="D33" s="8"/>
      <c r="E33" s="26" t="s">
        <v>124</v>
      </c>
      <c r="F33" s="61">
        <f>'[1]HS 2017'!E39</f>
        <v>0</v>
      </c>
      <c r="G33" s="8"/>
      <c r="H33" s="8"/>
      <c r="I33" s="85"/>
    </row>
    <row r="34" spans="1:9" x14ac:dyDescent="0.3">
      <c r="A34" s="8"/>
      <c r="B34" s="8"/>
      <c r="C34" s="8"/>
      <c r="D34" s="8"/>
      <c r="E34" s="128" t="s">
        <v>125</v>
      </c>
      <c r="F34" s="61">
        <f>'[1]FS 2018'!G37</f>
        <v>5000</v>
      </c>
      <c r="G34" s="8"/>
      <c r="H34" s="8"/>
      <c r="I34" s="85"/>
    </row>
    <row r="35" spans="1:9" ht="15" thickBot="1" x14ac:dyDescent="0.35">
      <c r="A35" s="8"/>
      <c r="B35" s="8"/>
      <c r="C35" s="8"/>
      <c r="D35" s="8"/>
      <c r="E35" s="127" t="s">
        <v>126</v>
      </c>
      <c r="F35" s="70">
        <f>SUM(F32:F34)</f>
        <v>5000</v>
      </c>
      <c r="G35" s="8"/>
      <c r="H35" s="8"/>
      <c r="I35" s="85"/>
    </row>
    <row r="36" spans="1:9" ht="15" thickTop="1" x14ac:dyDescent="0.3">
      <c r="A36" s="8"/>
      <c r="B36" s="8"/>
      <c r="C36" s="8"/>
      <c r="D36" s="6"/>
      <c r="E36" s="8"/>
      <c r="F36" s="77"/>
      <c r="G36" s="8"/>
      <c r="H36" s="8"/>
      <c r="I36" s="85"/>
    </row>
    <row r="37" spans="1:9" x14ac:dyDescent="0.3">
      <c r="A37" s="8"/>
      <c r="B37" s="8"/>
      <c r="D37" s="6"/>
      <c r="E37" s="7" t="s">
        <v>127</v>
      </c>
      <c r="F37" s="123">
        <f>F31+F35</f>
        <v>20717.13</v>
      </c>
      <c r="G37" s="8"/>
      <c r="H37" s="8"/>
      <c r="I37" s="85"/>
    </row>
    <row r="38" spans="1:9" x14ac:dyDescent="0.3">
      <c r="A38" s="8"/>
      <c r="B38" s="8"/>
      <c r="C38" s="8"/>
      <c r="D38" s="6"/>
      <c r="E38" s="129" t="s">
        <v>128</v>
      </c>
      <c r="F38" s="130">
        <f>F30</f>
        <v>4507</v>
      </c>
      <c r="G38" s="8"/>
      <c r="H38" s="8"/>
      <c r="I38" s="85"/>
    </row>
    <row r="39" spans="1:9" x14ac:dyDescent="0.3">
      <c r="A39" s="8"/>
      <c r="B39" s="8"/>
      <c r="C39" s="8"/>
      <c r="D39" s="6"/>
      <c r="E39" s="129" t="s">
        <v>129</v>
      </c>
      <c r="F39" s="130">
        <f>F37-F38</f>
        <v>16210.130000000001</v>
      </c>
      <c r="G39" s="8"/>
      <c r="H39" s="8"/>
      <c r="I39" s="85"/>
    </row>
    <row r="40" spans="1:9" x14ac:dyDescent="0.3">
      <c r="A40" s="8"/>
      <c r="B40" s="8"/>
      <c r="G40" s="8"/>
      <c r="H40" s="8"/>
      <c r="I40" s="85"/>
    </row>
    <row r="41" spans="1:9" ht="15" thickBot="1" x14ac:dyDescent="0.35">
      <c r="A41" s="8"/>
      <c r="B41" s="8"/>
      <c r="C41" s="8"/>
      <c r="D41" s="77"/>
      <c r="E41" s="84" t="s">
        <v>130</v>
      </c>
      <c r="F41" s="80">
        <f>'[1]FS 2018'!D40</f>
        <v>33315.5</v>
      </c>
      <c r="G41" s="8"/>
      <c r="H41" s="8"/>
      <c r="I41" s="85"/>
    </row>
    <row r="42" spans="1:9" ht="15" thickTop="1" x14ac:dyDescent="0.3">
      <c r="A42" s="8"/>
      <c r="B42" s="8"/>
      <c r="C42" s="8"/>
      <c r="D42" s="77"/>
      <c r="E42" s="8" t="s">
        <v>131</v>
      </c>
      <c r="F42" s="6">
        <f>-F37</f>
        <v>-20717.13</v>
      </c>
      <c r="G42" s="8"/>
      <c r="H42" s="8"/>
      <c r="I42" s="85"/>
    </row>
    <row r="43" spans="1:9" ht="15" thickBot="1" x14ac:dyDescent="0.35">
      <c r="A43" s="8"/>
      <c r="B43" s="8"/>
      <c r="C43" s="81"/>
      <c r="D43" s="131"/>
      <c r="E43" s="84" t="s">
        <v>300</v>
      </c>
      <c r="F43" s="80">
        <f>SUM(F41:F42)</f>
        <v>12598.369999999999</v>
      </c>
      <c r="G43" s="8"/>
      <c r="H43" s="8"/>
      <c r="I43" s="85"/>
    </row>
    <row r="44" spans="1:9" ht="15" thickTop="1" x14ac:dyDescent="0.3">
      <c r="A44" s="8"/>
      <c r="B44" s="8"/>
      <c r="C44" s="8"/>
      <c r="D44" s="7"/>
      <c r="G44" s="8"/>
      <c r="H44" s="8"/>
      <c r="I44" s="85"/>
    </row>
    <row r="45" spans="1:9" x14ac:dyDescent="0.3">
      <c r="A45" s="8"/>
      <c r="B45" s="8"/>
      <c r="C45" s="8"/>
      <c r="G45" s="8"/>
      <c r="H45" s="8"/>
      <c r="I45" s="85"/>
    </row>
    <row r="46" spans="1:9" x14ac:dyDescent="0.3">
      <c r="A46" s="8"/>
      <c r="B46" s="8"/>
      <c r="C46" s="8"/>
      <c r="G46" s="6"/>
      <c r="H46" s="8"/>
      <c r="I46" s="85"/>
    </row>
    <row r="47" spans="1:9" x14ac:dyDescent="0.3">
      <c r="A47" s="8"/>
      <c r="B47" s="8"/>
      <c r="C47" s="8"/>
      <c r="G47" s="8"/>
      <c r="H47" s="8"/>
      <c r="I47" s="85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workbookViewId="0">
      <selection activeCell="E11" sqref="E11"/>
    </sheetView>
  </sheetViews>
  <sheetFormatPr baseColWidth="10" defaultRowHeight="14.4" x14ac:dyDescent="0.3"/>
  <cols>
    <col min="1" max="1" width="10.77734375" customWidth="1"/>
    <col min="2" max="2" width="10.6640625" customWidth="1"/>
    <col min="3" max="3" width="60.6640625" customWidth="1"/>
    <col min="4" max="4" width="11.88671875" customWidth="1"/>
    <col min="5" max="5" width="31.77734375" customWidth="1"/>
    <col min="7" max="7" width="15.109375" customWidth="1"/>
    <col min="8" max="8" width="6.88671875" hidden="1" customWidth="1"/>
    <col min="9" max="9" width="8.33203125" customWidth="1"/>
  </cols>
  <sheetData>
    <row r="1" spans="1:12" x14ac:dyDescent="0.3">
      <c r="A1" s="7" t="s">
        <v>132</v>
      </c>
      <c r="B1" s="7"/>
      <c r="C1" s="8"/>
      <c r="D1" s="8"/>
      <c r="E1" s="8"/>
      <c r="F1" s="8"/>
    </row>
    <row r="2" spans="1:12" x14ac:dyDescent="0.3">
      <c r="A2" s="8"/>
      <c r="B2" s="8"/>
      <c r="C2" s="8"/>
      <c r="D2" s="8"/>
      <c r="E2" s="8"/>
      <c r="F2" s="8"/>
    </row>
    <row r="3" spans="1:12" x14ac:dyDescent="0.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133</v>
      </c>
      <c r="I3" s="7" t="s">
        <v>8</v>
      </c>
      <c r="J3" s="7" t="s">
        <v>9</v>
      </c>
    </row>
    <row r="4" spans="1:12" x14ac:dyDescent="0.3">
      <c r="A4" s="8"/>
      <c r="B4" s="8"/>
      <c r="C4" s="8"/>
      <c r="D4" s="8"/>
      <c r="E4" s="8"/>
      <c r="F4" s="8"/>
    </row>
    <row r="5" spans="1:12" x14ac:dyDescent="0.3">
      <c r="A5" s="9" t="s">
        <v>72</v>
      </c>
      <c r="B5" s="9"/>
      <c r="C5" s="9" t="s">
        <v>12</v>
      </c>
      <c r="D5" s="11"/>
      <c r="E5" s="11"/>
      <c r="F5" s="132"/>
      <c r="G5" s="13"/>
    </row>
    <row r="6" spans="1:12" x14ac:dyDescent="0.3">
      <c r="A6" s="133" t="s">
        <v>134</v>
      </c>
      <c r="B6" s="16">
        <v>43399</v>
      </c>
      <c r="C6" s="17" t="s">
        <v>135</v>
      </c>
      <c r="D6" s="11" t="s">
        <v>15</v>
      </c>
      <c r="E6" s="19" t="s">
        <v>136</v>
      </c>
      <c r="F6" s="134">
        <v>1000</v>
      </c>
      <c r="G6" s="20">
        <v>1000</v>
      </c>
      <c r="H6" s="135"/>
      <c r="I6" s="20">
        <v>1000</v>
      </c>
      <c r="J6" s="22">
        <v>43600</v>
      </c>
    </row>
    <row r="7" spans="1:12" x14ac:dyDescent="0.3">
      <c r="A7" s="133" t="s">
        <v>137</v>
      </c>
      <c r="B7" s="16">
        <v>43397</v>
      </c>
      <c r="C7" s="17" t="s">
        <v>138</v>
      </c>
      <c r="D7" s="11" t="s">
        <v>15</v>
      </c>
      <c r="E7" s="11" t="s">
        <v>139</v>
      </c>
      <c r="F7" s="12">
        <v>2000</v>
      </c>
      <c r="G7" s="20">
        <v>2000</v>
      </c>
      <c r="H7" s="135"/>
      <c r="I7" s="20">
        <v>2000</v>
      </c>
      <c r="J7" s="22">
        <v>43600</v>
      </c>
    </row>
    <row r="8" spans="1:12" x14ac:dyDescent="0.3">
      <c r="A8" s="136" t="s">
        <v>140</v>
      </c>
      <c r="B8" s="16">
        <v>43516</v>
      </c>
      <c r="C8" s="17" t="s">
        <v>141</v>
      </c>
      <c r="D8" s="18" t="s">
        <v>142</v>
      </c>
      <c r="E8" s="18" t="s">
        <v>143</v>
      </c>
      <c r="F8" s="137">
        <v>2000</v>
      </c>
      <c r="G8" s="20">
        <v>2000</v>
      </c>
      <c r="H8" s="135"/>
      <c r="I8" s="20">
        <v>2000</v>
      </c>
      <c r="J8" s="22">
        <v>43728</v>
      </c>
    </row>
    <row r="9" spans="1:12" x14ac:dyDescent="0.3">
      <c r="A9" s="133"/>
      <c r="B9" s="16"/>
      <c r="C9" s="17"/>
      <c r="D9" s="11"/>
      <c r="E9" s="19"/>
      <c r="F9" s="138">
        <f>SUM(F6:F8)</f>
        <v>5000</v>
      </c>
      <c r="G9" s="139">
        <f>SUM(G6:G8)</f>
        <v>5000</v>
      </c>
      <c r="H9" s="135"/>
      <c r="I9" s="20"/>
      <c r="J9" s="26"/>
    </row>
    <row r="10" spans="1:12" x14ac:dyDescent="0.3">
      <c r="A10" s="140" t="s">
        <v>72</v>
      </c>
      <c r="B10" s="140"/>
      <c r="C10" s="140" t="s">
        <v>28</v>
      </c>
      <c r="D10" s="140"/>
      <c r="E10" s="140"/>
      <c r="F10" s="141"/>
      <c r="G10" s="20"/>
      <c r="H10" s="135"/>
      <c r="I10" s="20"/>
      <c r="J10" s="26"/>
    </row>
    <row r="11" spans="1:12" x14ac:dyDescent="0.3">
      <c r="A11" s="142" t="s">
        <v>144</v>
      </c>
      <c r="B11" s="143">
        <v>43388</v>
      </c>
      <c r="C11" s="142" t="s">
        <v>145</v>
      </c>
      <c r="D11" s="142" t="s">
        <v>146</v>
      </c>
      <c r="E11" s="142" t="s">
        <v>147</v>
      </c>
      <c r="F11" s="144">
        <v>269.5</v>
      </c>
      <c r="G11" s="145">
        <v>269.5</v>
      </c>
      <c r="H11" s="135"/>
      <c r="I11" s="145">
        <v>269.5</v>
      </c>
      <c r="J11" s="22">
        <v>43600</v>
      </c>
    </row>
    <row r="12" spans="1:12" x14ac:dyDescent="0.3">
      <c r="A12" s="142" t="s">
        <v>148</v>
      </c>
      <c r="B12" s="143">
        <v>43486</v>
      </c>
      <c r="C12" s="142" t="s">
        <v>149</v>
      </c>
      <c r="D12" s="142" t="s">
        <v>146</v>
      </c>
      <c r="E12" s="142" t="s">
        <v>150</v>
      </c>
      <c r="F12" s="144">
        <v>158.82</v>
      </c>
      <c r="G12" s="145">
        <v>158.82</v>
      </c>
      <c r="H12" s="135"/>
      <c r="I12" s="20">
        <v>174</v>
      </c>
      <c r="J12" s="22">
        <v>43600</v>
      </c>
    </row>
    <row r="13" spans="1:12" x14ac:dyDescent="0.3">
      <c r="A13" s="142" t="s">
        <v>151</v>
      </c>
      <c r="B13" s="143">
        <v>43486</v>
      </c>
      <c r="C13" s="142" t="s">
        <v>152</v>
      </c>
      <c r="D13" s="142" t="s">
        <v>153</v>
      </c>
      <c r="E13" s="142" t="s">
        <v>154</v>
      </c>
      <c r="F13" s="144">
        <v>900</v>
      </c>
      <c r="G13" s="146">
        <v>600</v>
      </c>
      <c r="H13" s="190"/>
      <c r="I13" s="191" t="s">
        <v>155</v>
      </c>
      <c r="J13" s="192"/>
      <c r="K13" s="190"/>
      <c r="L13" s="4" t="s">
        <v>65</v>
      </c>
    </row>
    <row r="14" spans="1:12" x14ac:dyDescent="0.3">
      <c r="A14" s="142" t="s">
        <v>156</v>
      </c>
      <c r="B14" s="143">
        <v>43512</v>
      </c>
      <c r="C14" s="142" t="s">
        <v>157</v>
      </c>
      <c r="D14" s="142" t="s">
        <v>158</v>
      </c>
      <c r="E14" s="142" t="s">
        <v>159</v>
      </c>
      <c r="F14" s="144">
        <v>1400.67</v>
      </c>
      <c r="G14" s="145">
        <v>1250</v>
      </c>
      <c r="H14" s="135"/>
      <c r="I14" s="20">
        <v>1250</v>
      </c>
      <c r="J14" s="22">
        <v>43717</v>
      </c>
    </row>
    <row r="15" spans="1:12" x14ac:dyDescent="0.3">
      <c r="A15" s="142" t="s">
        <v>160</v>
      </c>
      <c r="B15" s="143">
        <v>43524</v>
      </c>
      <c r="C15" s="142" t="s">
        <v>161</v>
      </c>
      <c r="D15" s="142" t="s">
        <v>120</v>
      </c>
      <c r="E15" s="142" t="s">
        <v>162</v>
      </c>
      <c r="F15" s="144">
        <v>1250</v>
      </c>
      <c r="G15" s="145">
        <v>1250</v>
      </c>
      <c r="H15" s="135"/>
      <c r="I15" s="20">
        <v>1250</v>
      </c>
      <c r="J15" s="22">
        <v>43600</v>
      </c>
    </row>
    <row r="16" spans="1:12" x14ac:dyDescent="0.3">
      <c r="A16" s="142" t="s">
        <v>163</v>
      </c>
      <c r="B16" s="143">
        <v>43524</v>
      </c>
      <c r="C16" s="142" t="s">
        <v>164</v>
      </c>
      <c r="D16" s="142" t="s">
        <v>165</v>
      </c>
      <c r="E16" s="142" t="s">
        <v>166</v>
      </c>
      <c r="F16" s="144">
        <v>1250</v>
      </c>
      <c r="G16" s="145">
        <v>1250</v>
      </c>
      <c r="H16" s="135"/>
      <c r="I16" s="20">
        <v>1250</v>
      </c>
      <c r="J16" s="22">
        <v>43600</v>
      </c>
    </row>
    <row r="17" spans="1:10" x14ac:dyDescent="0.3">
      <c r="A17" s="140"/>
      <c r="B17" s="140"/>
      <c r="C17" s="140"/>
      <c r="D17" s="140"/>
      <c r="E17" s="140"/>
      <c r="F17" s="141">
        <f>SUM(F11:F16)</f>
        <v>5228.99</v>
      </c>
      <c r="G17" s="147">
        <f>SUM(G11:G16)</f>
        <v>4778.32</v>
      </c>
      <c r="I17" s="13"/>
      <c r="J17" s="8"/>
    </row>
    <row r="18" spans="1:10" x14ac:dyDescent="0.3">
      <c r="A18" s="148" t="s">
        <v>167</v>
      </c>
      <c r="B18" s="148"/>
      <c r="C18" s="148" t="s">
        <v>12</v>
      </c>
      <c r="D18" s="148"/>
      <c r="E18" s="148"/>
      <c r="F18" s="149"/>
      <c r="G18" s="13"/>
      <c r="I18" s="13"/>
      <c r="J18" s="8"/>
    </row>
    <row r="19" spans="1:10" x14ac:dyDescent="0.3">
      <c r="A19" s="150" t="s">
        <v>168</v>
      </c>
      <c r="B19" s="151">
        <v>43501</v>
      </c>
      <c r="C19" s="150" t="s">
        <v>169</v>
      </c>
      <c r="D19" s="150" t="s">
        <v>15</v>
      </c>
      <c r="E19" s="150" t="s">
        <v>170</v>
      </c>
      <c r="F19" s="152">
        <v>2000</v>
      </c>
      <c r="G19" s="13" t="s">
        <v>171</v>
      </c>
      <c r="I19" s="13"/>
      <c r="J19" s="22"/>
    </row>
    <row r="20" spans="1:10" x14ac:dyDescent="0.3">
      <c r="A20" s="150" t="s">
        <v>172</v>
      </c>
      <c r="B20" s="151">
        <v>43501</v>
      </c>
      <c r="C20" s="150" t="s">
        <v>173</v>
      </c>
      <c r="D20" s="150" t="s">
        <v>15</v>
      </c>
      <c r="E20" s="150" t="s">
        <v>174</v>
      </c>
      <c r="F20" s="152">
        <v>2000</v>
      </c>
      <c r="G20" s="20">
        <v>2000</v>
      </c>
      <c r="H20" s="135"/>
      <c r="I20" s="20">
        <v>2000</v>
      </c>
      <c r="J20" s="22">
        <v>43821</v>
      </c>
    </row>
    <row r="21" spans="1:10" x14ac:dyDescent="0.3">
      <c r="A21" s="150" t="s">
        <v>175</v>
      </c>
      <c r="B21" s="151">
        <v>43524</v>
      </c>
      <c r="C21" s="150" t="s">
        <v>176</v>
      </c>
      <c r="D21" s="150" t="s">
        <v>15</v>
      </c>
      <c r="E21" s="150" t="s">
        <v>116</v>
      </c>
      <c r="F21" s="152">
        <v>2000</v>
      </c>
      <c r="G21" s="20" t="s">
        <v>177</v>
      </c>
      <c r="H21" s="135"/>
      <c r="I21" s="20"/>
      <c r="J21" s="22">
        <v>43767</v>
      </c>
    </row>
    <row r="22" spans="1:10" x14ac:dyDescent="0.3">
      <c r="A22" s="150"/>
      <c r="B22" s="148"/>
      <c r="C22" s="148"/>
      <c r="D22" s="148"/>
      <c r="E22" s="148"/>
      <c r="F22" s="149">
        <f>SUM(F19:F21)</f>
        <v>6000</v>
      </c>
      <c r="G22" s="147">
        <f>SUM(G20:G21)</f>
        <v>2000</v>
      </c>
      <c r="I22" s="13"/>
      <c r="J22" s="6"/>
    </row>
    <row r="23" spans="1:10" x14ac:dyDescent="0.3">
      <c r="A23" s="153" t="s">
        <v>167</v>
      </c>
      <c r="B23" s="153"/>
      <c r="C23" s="153" t="s">
        <v>28</v>
      </c>
      <c r="D23" s="153"/>
      <c r="E23" s="153"/>
      <c r="F23" s="154"/>
      <c r="G23" s="13"/>
      <c r="I23" s="13"/>
      <c r="J23" s="6"/>
    </row>
    <row r="24" spans="1:10" x14ac:dyDescent="0.3">
      <c r="A24" s="155" t="s">
        <v>178</v>
      </c>
      <c r="B24" s="156">
        <v>43522</v>
      </c>
      <c r="C24" s="155" t="s">
        <v>179</v>
      </c>
      <c r="D24" s="155" t="s">
        <v>180</v>
      </c>
      <c r="E24" s="155" t="s">
        <v>181</v>
      </c>
      <c r="F24" s="157">
        <v>740</v>
      </c>
      <c r="G24" s="20">
        <v>740</v>
      </c>
      <c r="H24" s="135"/>
      <c r="I24" s="20">
        <v>740</v>
      </c>
      <c r="J24" s="22">
        <v>43746</v>
      </c>
    </row>
    <row r="25" spans="1:10" x14ac:dyDescent="0.3">
      <c r="A25" s="153"/>
      <c r="B25" s="153"/>
      <c r="C25" s="153"/>
      <c r="D25" s="153"/>
      <c r="E25" s="153"/>
      <c r="F25" s="158">
        <f>SUM(F24)</f>
        <v>740</v>
      </c>
      <c r="G25" s="147">
        <f>SUM(G24)</f>
        <v>740</v>
      </c>
      <c r="I25" s="13"/>
      <c r="J25" s="8"/>
    </row>
    <row r="26" spans="1:10" ht="15" thickBot="1" x14ac:dyDescent="0.35">
      <c r="A26" s="118"/>
      <c r="B26" s="118"/>
      <c r="C26" s="118"/>
      <c r="D26" s="118"/>
      <c r="E26" s="127" t="s">
        <v>27</v>
      </c>
      <c r="F26" s="70">
        <f>F9+F17+F22+F25</f>
        <v>16968.989999999998</v>
      </c>
      <c r="G26" s="70">
        <f>G9+G17+G22+G25</f>
        <v>12518.32</v>
      </c>
    </row>
    <row r="27" spans="1:10" ht="15" thickTop="1" x14ac:dyDescent="0.3">
      <c r="A27" s="118"/>
      <c r="B27" s="118"/>
      <c r="C27" s="118"/>
      <c r="D27" s="118"/>
      <c r="E27" s="118"/>
      <c r="F27" s="159"/>
    </row>
    <row r="28" spans="1:10" x14ac:dyDescent="0.3">
      <c r="A28" s="118"/>
      <c r="B28" s="118"/>
      <c r="C28" s="118"/>
      <c r="D28" s="118"/>
      <c r="E28" s="160" t="s">
        <v>182</v>
      </c>
      <c r="F28" s="161">
        <v>7600</v>
      </c>
    </row>
    <row r="29" spans="1:10" x14ac:dyDescent="0.3">
      <c r="E29" s="7" t="s">
        <v>183</v>
      </c>
      <c r="F29" s="6"/>
    </row>
    <row r="30" spans="1:10" x14ac:dyDescent="0.3">
      <c r="E30" s="8" t="s">
        <v>72</v>
      </c>
      <c r="F30" s="6">
        <f>F9+F17</f>
        <v>10228.99</v>
      </c>
    </row>
    <row r="31" spans="1:10" x14ac:dyDescent="0.3">
      <c r="E31" s="8" t="s">
        <v>184</v>
      </c>
      <c r="F31" s="6">
        <f>F22+F25</f>
        <v>6740</v>
      </c>
    </row>
    <row r="32" spans="1:10" x14ac:dyDescent="0.3">
      <c r="E32" s="7" t="s">
        <v>185</v>
      </c>
      <c r="F32" s="77">
        <f>SUM(F28:F31)</f>
        <v>24568.989999999998</v>
      </c>
    </row>
    <row r="33" spans="1:9" x14ac:dyDescent="0.3">
      <c r="E33" s="7" t="str">
        <f>'[1]Berechnung per 1.4.2019'!A4</f>
        <v>Budget TF 2019</v>
      </c>
      <c r="F33" s="77">
        <f>'[1]Berechnung per 1.4.2019'!B4</f>
        <v>25598.87</v>
      </c>
      <c r="G33" s="162"/>
    </row>
    <row r="34" spans="1:9" ht="15" thickBot="1" x14ac:dyDescent="0.35">
      <c r="A34" s="8"/>
      <c r="B34" s="8"/>
      <c r="C34" s="8"/>
      <c r="D34" s="8"/>
      <c r="E34" s="84" t="s">
        <v>186</v>
      </c>
      <c r="F34" s="80">
        <f>F33-F32</f>
        <v>1029.880000000001</v>
      </c>
    </row>
    <row r="35" spans="1:9" ht="15" thickTop="1" x14ac:dyDescent="0.3">
      <c r="A35" s="8"/>
      <c r="B35" s="8"/>
      <c r="C35" s="8"/>
      <c r="D35" s="8"/>
      <c r="I35" s="8"/>
    </row>
    <row r="36" spans="1:9" x14ac:dyDescent="0.3">
      <c r="A36" s="8"/>
      <c r="B36" s="8"/>
      <c r="C36" s="8"/>
      <c r="D36" s="8"/>
      <c r="I36" s="8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I23" sqref="I23"/>
    </sheetView>
  </sheetViews>
  <sheetFormatPr baseColWidth="10" defaultRowHeight="14.4" x14ac:dyDescent="0.3"/>
  <cols>
    <col min="1" max="1" width="13.6640625" customWidth="1"/>
    <col min="2" max="2" width="9.88671875" customWidth="1"/>
    <col min="3" max="3" width="70.6640625" customWidth="1"/>
    <col min="5" max="5" width="19.109375" customWidth="1"/>
  </cols>
  <sheetData>
    <row r="1" spans="1:6" x14ac:dyDescent="0.3">
      <c r="A1" s="7" t="s">
        <v>301</v>
      </c>
      <c r="B1" s="8"/>
      <c r="C1" s="8"/>
      <c r="D1" s="8"/>
      <c r="E1" s="8"/>
      <c r="F1" s="8"/>
    </row>
    <row r="2" spans="1:6" x14ac:dyDescent="0.3">
      <c r="A2" s="8"/>
      <c r="B2" s="8"/>
      <c r="C2" s="8"/>
      <c r="D2" s="8"/>
      <c r="E2" s="8"/>
      <c r="F2" s="8"/>
    </row>
    <row r="3" spans="1:6" x14ac:dyDescent="0.3">
      <c r="A3" s="8" t="s">
        <v>302</v>
      </c>
      <c r="B3" s="8"/>
      <c r="C3" s="8"/>
      <c r="D3" s="8"/>
      <c r="E3" s="8"/>
      <c r="F3" s="8"/>
    </row>
    <row r="4" spans="1:6" x14ac:dyDescent="0.3">
      <c r="A4" s="177">
        <v>43518</v>
      </c>
      <c r="B4" s="8">
        <v>20</v>
      </c>
      <c r="C4" s="8" t="s">
        <v>303</v>
      </c>
      <c r="D4" s="8">
        <v>983.25</v>
      </c>
      <c r="E4" s="8"/>
    </row>
    <row r="5" spans="1:6" x14ac:dyDescent="0.3">
      <c r="A5" s="177">
        <v>43601</v>
      </c>
      <c r="B5" s="8">
        <v>145</v>
      </c>
      <c r="C5" s="8" t="s">
        <v>304</v>
      </c>
      <c r="D5" s="8">
        <v>174</v>
      </c>
      <c r="E5" s="8"/>
    </row>
    <row r="6" spans="1:6" x14ac:dyDescent="0.3">
      <c r="A6" s="177">
        <v>43601</v>
      </c>
      <c r="B6" s="8">
        <v>147</v>
      </c>
      <c r="C6" s="8" t="s">
        <v>305</v>
      </c>
      <c r="D6" s="8">
        <v>269.5</v>
      </c>
      <c r="E6" s="8"/>
    </row>
    <row r="7" spans="1:6" x14ac:dyDescent="0.3">
      <c r="A7" s="177">
        <v>43601</v>
      </c>
      <c r="B7" s="8">
        <v>148</v>
      </c>
      <c r="C7" s="8" t="s">
        <v>306</v>
      </c>
      <c r="D7" s="8">
        <v>1250</v>
      </c>
      <c r="E7" s="8"/>
    </row>
    <row r="8" spans="1:6" x14ac:dyDescent="0.3">
      <c r="A8" s="177">
        <v>43601</v>
      </c>
      <c r="B8" s="8">
        <v>149</v>
      </c>
      <c r="C8" s="8" t="s">
        <v>307</v>
      </c>
      <c r="D8" s="8">
        <v>2000</v>
      </c>
      <c r="E8" s="8"/>
    </row>
    <row r="9" spans="1:6" x14ac:dyDescent="0.3">
      <c r="A9" s="177">
        <v>43601</v>
      </c>
      <c r="B9" s="8">
        <v>151</v>
      </c>
      <c r="C9" s="8" t="s">
        <v>308</v>
      </c>
      <c r="D9" s="8">
        <v>1250</v>
      </c>
      <c r="E9" s="8"/>
    </row>
    <row r="10" spans="1:6" x14ac:dyDescent="0.3">
      <c r="A10" s="177">
        <v>43601</v>
      </c>
      <c r="B10" s="8">
        <v>152</v>
      </c>
      <c r="C10" s="8" t="s">
        <v>309</v>
      </c>
      <c r="D10" s="8">
        <v>1000</v>
      </c>
      <c r="E10" s="8"/>
    </row>
    <row r="11" spans="1:6" x14ac:dyDescent="0.3">
      <c r="A11" s="177">
        <v>43717</v>
      </c>
      <c r="B11" s="8">
        <v>215</v>
      </c>
      <c r="C11" s="8" t="s">
        <v>310</v>
      </c>
      <c r="D11" s="8">
        <v>1250</v>
      </c>
      <c r="E11" s="8"/>
    </row>
    <row r="12" spans="1:6" x14ac:dyDescent="0.3">
      <c r="A12" s="177">
        <v>43717</v>
      </c>
      <c r="B12" s="8">
        <v>216</v>
      </c>
      <c r="C12" s="8" t="s">
        <v>311</v>
      </c>
      <c r="D12" s="8">
        <v>2000</v>
      </c>
      <c r="E12" s="8"/>
    </row>
    <row r="13" spans="1:6" x14ac:dyDescent="0.3">
      <c r="A13" s="177">
        <v>43731</v>
      </c>
      <c r="B13" s="8">
        <v>218</v>
      </c>
      <c r="C13" s="8" t="s">
        <v>312</v>
      </c>
      <c r="D13" s="8">
        <v>2000</v>
      </c>
      <c r="E13" s="8"/>
    </row>
    <row r="14" spans="1:6" x14ac:dyDescent="0.3">
      <c r="A14" s="177">
        <v>43745</v>
      </c>
      <c r="B14" s="8">
        <v>221</v>
      </c>
      <c r="C14" s="8" t="s">
        <v>313</v>
      </c>
      <c r="D14" s="8">
        <v>740</v>
      </c>
      <c r="E14" s="8"/>
    </row>
    <row r="15" spans="1:6" x14ac:dyDescent="0.3">
      <c r="A15" s="8"/>
      <c r="B15" s="8"/>
      <c r="C15" s="8"/>
      <c r="D15" s="7">
        <f>SUM(D4:D14)</f>
        <v>12916.75</v>
      </c>
      <c r="E15" s="8"/>
    </row>
    <row r="16" spans="1:6" x14ac:dyDescent="0.3">
      <c r="A16" s="8"/>
      <c r="B16" s="8"/>
      <c r="C16" s="8"/>
      <c r="D16" s="8"/>
      <c r="E16" s="8"/>
      <c r="F16" s="8"/>
    </row>
    <row r="17" spans="1:9" x14ac:dyDescent="0.3">
      <c r="A17" s="8"/>
      <c r="B17" s="8"/>
      <c r="C17" s="8"/>
      <c r="D17" s="8"/>
      <c r="E17" s="8"/>
      <c r="F17" s="8"/>
    </row>
    <row r="18" spans="1:9" x14ac:dyDescent="0.3">
      <c r="A18" s="124" t="s">
        <v>314</v>
      </c>
    </row>
    <row r="19" spans="1:9" x14ac:dyDescent="0.3">
      <c r="A19" s="221" t="s">
        <v>257</v>
      </c>
      <c r="B19" s="30">
        <v>43159</v>
      </c>
      <c r="C19" s="30" t="s">
        <v>63</v>
      </c>
      <c r="D19" s="30" t="s">
        <v>15</v>
      </c>
      <c r="E19" s="38" t="s">
        <v>64</v>
      </c>
      <c r="F19" s="31">
        <v>1000</v>
      </c>
      <c r="G19" s="202">
        <v>1000</v>
      </c>
      <c r="H19" s="222" t="s">
        <v>65</v>
      </c>
    </row>
    <row r="20" spans="1:9" x14ac:dyDescent="0.3">
      <c r="A20" s="223" t="s">
        <v>315</v>
      </c>
      <c r="B20" s="50">
        <v>43159</v>
      </c>
      <c r="C20" s="51" t="s">
        <v>73</v>
      </c>
      <c r="D20" s="49" t="s">
        <v>15</v>
      </c>
      <c r="E20" s="52" t="s">
        <v>74</v>
      </c>
      <c r="F20" s="53">
        <v>2000</v>
      </c>
      <c r="G20" s="202">
        <v>2000</v>
      </c>
      <c r="H20" s="224" t="s">
        <v>65</v>
      </c>
    </row>
    <row r="21" spans="1:9" x14ac:dyDescent="0.3">
      <c r="A21" s="178" t="s">
        <v>316</v>
      </c>
      <c r="B21" s="99">
        <v>43208</v>
      </c>
      <c r="C21" s="94" t="s">
        <v>97</v>
      </c>
      <c r="D21" s="94" t="s">
        <v>43</v>
      </c>
      <c r="E21" s="95" t="s">
        <v>98</v>
      </c>
      <c r="F21" s="179">
        <v>600</v>
      </c>
      <c r="G21" s="202">
        <v>600</v>
      </c>
      <c r="H21" s="224" t="s">
        <v>65</v>
      </c>
    </row>
    <row r="22" spans="1:9" x14ac:dyDescent="0.3">
      <c r="A22" s="166" t="s">
        <v>317</v>
      </c>
      <c r="B22" s="107">
        <v>43276</v>
      </c>
      <c r="C22" s="108" t="s">
        <v>117</v>
      </c>
      <c r="D22" s="108" t="s">
        <v>15</v>
      </c>
      <c r="E22" s="108" t="s">
        <v>118</v>
      </c>
      <c r="F22" s="108">
        <v>2000</v>
      </c>
      <c r="G22" s="202">
        <v>2000</v>
      </c>
      <c r="H22" s="225" t="s">
        <v>65</v>
      </c>
      <c r="I22" s="22"/>
    </row>
    <row r="23" spans="1:9" x14ac:dyDescent="0.3">
      <c r="A23" s="226" t="s">
        <v>151</v>
      </c>
      <c r="B23" s="143">
        <v>43486</v>
      </c>
      <c r="C23" s="142" t="s">
        <v>152</v>
      </c>
      <c r="D23" s="142" t="s">
        <v>153</v>
      </c>
      <c r="E23" s="142" t="s">
        <v>154</v>
      </c>
      <c r="F23" s="144">
        <v>900</v>
      </c>
      <c r="G23" s="227">
        <v>600</v>
      </c>
      <c r="H23" s="225" t="s">
        <v>65</v>
      </c>
      <c r="I23" s="228" t="s">
        <v>155</v>
      </c>
    </row>
    <row r="24" spans="1:9" x14ac:dyDescent="0.3">
      <c r="A24" s="150" t="s">
        <v>172</v>
      </c>
      <c r="B24" s="151">
        <v>43501</v>
      </c>
      <c r="C24" s="150" t="s">
        <v>173</v>
      </c>
      <c r="D24" s="150" t="s">
        <v>15</v>
      </c>
      <c r="E24" s="150" t="s">
        <v>174</v>
      </c>
      <c r="F24" s="229">
        <v>2000</v>
      </c>
      <c r="G24" s="230">
        <v>2000</v>
      </c>
      <c r="H24" s="225" t="s">
        <v>65</v>
      </c>
    </row>
    <row r="25" spans="1:9" x14ac:dyDescent="0.3">
      <c r="G25" s="147">
        <f>SUM(G19:G24)</f>
        <v>8200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M20" sqref="M20"/>
    </sheetView>
  </sheetViews>
  <sheetFormatPr baseColWidth="10" defaultRowHeight="14.4" x14ac:dyDescent="0.3"/>
  <cols>
    <col min="2" max="2" width="12.5546875" customWidth="1"/>
    <col min="3" max="3" width="55.109375" customWidth="1"/>
    <col min="4" max="4" width="11" customWidth="1"/>
    <col min="5" max="5" width="25.33203125" customWidth="1"/>
    <col min="7" max="7" width="8" customWidth="1"/>
    <col min="9" max="9" width="8.88671875" customWidth="1"/>
    <col min="10" max="10" width="9.88671875" customWidth="1"/>
    <col min="11" max="11" width="5.88671875" customWidth="1"/>
  </cols>
  <sheetData>
    <row r="1" spans="1:13" x14ac:dyDescent="0.3">
      <c r="A1" s="163" t="s">
        <v>187</v>
      </c>
    </row>
    <row r="3" spans="1:13" x14ac:dyDescent="0.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133</v>
      </c>
      <c r="I3" s="7" t="s">
        <v>8</v>
      </c>
      <c r="J3" s="7" t="s">
        <v>9</v>
      </c>
      <c r="K3" s="8"/>
    </row>
    <row r="4" spans="1:13" x14ac:dyDescent="0.3">
      <c r="E4" s="8"/>
      <c r="F4" s="8"/>
      <c r="G4" s="8"/>
      <c r="H4" s="8"/>
      <c r="I4" s="8"/>
      <c r="J4" s="8"/>
      <c r="K4" s="8"/>
    </row>
    <row r="5" spans="1:13" x14ac:dyDescent="0.3">
      <c r="A5" s="148" t="s">
        <v>167</v>
      </c>
      <c r="B5" s="218"/>
      <c r="C5" s="148" t="s">
        <v>12</v>
      </c>
      <c r="D5" s="148"/>
      <c r="E5" s="148"/>
      <c r="F5" s="149"/>
      <c r="G5" s="6"/>
      <c r="H5" s="8"/>
      <c r="I5" s="8"/>
      <c r="J5" s="8"/>
      <c r="K5" s="8"/>
    </row>
    <row r="6" spans="1:13" x14ac:dyDescent="0.3">
      <c r="A6" s="150" t="s">
        <v>168</v>
      </c>
      <c r="B6" s="151">
        <v>43691</v>
      </c>
      <c r="C6" s="150" t="s">
        <v>188</v>
      </c>
      <c r="D6" s="150" t="s">
        <v>15</v>
      </c>
      <c r="E6" s="150" t="s">
        <v>189</v>
      </c>
      <c r="F6" s="152">
        <v>706</v>
      </c>
      <c r="G6" s="6">
        <v>706</v>
      </c>
      <c r="H6" s="15">
        <v>43774</v>
      </c>
      <c r="I6" s="6">
        <v>706</v>
      </c>
      <c r="J6" s="15">
        <v>43781</v>
      </c>
      <c r="K6" s="8"/>
    </row>
    <row r="7" spans="1:13" x14ac:dyDescent="0.3">
      <c r="A7" s="150" t="s">
        <v>172</v>
      </c>
      <c r="B7" s="151">
        <v>43734</v>
      </c>
      <c r="C7" s="150" t="s">
        <v>190</v>
      </c>
      <c r="D7" s="150" t="s">
        <v>191</v>
      </c>
      <c r="E7" s="150" t="s">
        <v>192</v>
      </c>
      <c r="F7" s="150">
        <v>2142</v>
      </c>
      <c r="G7" s="61">
        <v>0</v>
      </c>
      <c r="H7" s="22">
        <v>43774</v>
      </c>
      <c r="I7" s="61">
        <v>0</v>
      </c>
      <c r="J7" s="26"/>
      <c r="K7" s="26"/>
      <c r="L7" s="22"/>
      <c r="M7" s="135"/>
    </row>
    <row r="8" spans="1:13" x14ac:dyDescent="0.3">
      <c r="A8" s="150" t="s">
        <v>175</v>
      </c>
      <c r="B8" s="151">
        <v>43738</v>
      </c>
      <c r="C8" s="150" t="s">
        <v>193</v>
      </c>
      <c r="D8" s="150" t="s">
        <v>15</v>
      </c>
      <c r="E8" s="150" t="s">
        <v>116</v>
      </c>
      <c r="F8" s="150">
        <v>2000</v>
      </c>
      <c r="G8" s="61">
        <v>2000</v>
      </c>
      <c r="H8" s="22">
        <v>43774</v>
      </c>
      <c r="I8" s="61">
        <v>759.45</v>
      </c>
      <c r="J8" s="22">
        <v>43821</v>
      </c>
      <c r="K8" s="8"/>
    </row>
    <row r="9" spans="1:13" x14ac:dyDescent="0.3">
      <c r="A9" s="150" t="s">
        <v>194</v>
      </c>
      <c r="B9" s="151">
        <v>43717</v>
      </c>
      <c r="C9" s="150" t="s">
        <v>195</v>
      </c>
      <c r="D9" s="150" t="s">
        <v>15</v>
      </c>
      <c r="E9" s="150" t="s">
        <v>196</v>
      </c>
      <c r="F9" s="150">
        <v>1617</v>
      </c>
      <c r="G9" s="61">
        <v>1617</v>
      </c>
      <c r="H9" s="22">
        <v>43774</v>
      </c>
      <c r="I9" s="61"/>
      <c r="J9" s="26"/>
      <c r="K9" s="8"/>
    </row>
    <row r="10" spans="1:13" x14ac:dyDescent="0.3">
      <c r="A10" s="150"/>
      <c r="B10" s="218"/>
      <c r="C10" s="148"/>
      <c r="D10" s="148"/>
      <c r="E10" s="148"/>
      <c r="F10" s="149">
        <f>SUM(F6:F9)</f>
        <v>6465</v>
      </c>
      <c r="G10" s="77">
        <f>G6+G8+G9</f>
        <v>4323</v>
      </c>
      <c r="H10" s="8"/>
      <c r="I10" s="6"/>
      <c r="J10" s="8"/>
      <c r="K10" s="8"/>
    </row>
    <row r="11" spans="1:13" x14ac:dyDescent="0.3">
      <c r="A11" s="153" t="s">
        <v>167</v>
      </c>
      <c r="B11" s="219"/>
      <c r="C11" s="153" t="s">
        <v>28</v>
      </c>
      <c r="D11" s="153"/>
      <c r="E11" s="153"/>
      <c r="F11" s="157"/>
      <c r="G11" s="6"/>
      <c r="H11" s="8"/>
      <c r="I11" s="6"/>
      <c r="J11" s="8"/>
      <c r="K11" s="8"/>
    </row>
    <row r="12" spans="1:13" s="164" customFormat="1" x14ac:dyDescent="0.3">
      <c r="A12" s="155" t="s">
        <v>178</v>
      </c>
      <c r="B12" s="156">
        <v>43703</v>
      </c>
      <c r="C12" s="155" t="s">
        <v>197</v>
      </c>
      <c r="D12" s="155" t="s">
        <v>198</v>
      </c>
      <c r="E12" s="155" t="s">
        <v>199</v>
      </c>
      <c r="F12" s="157">
        <v>246.4</v>
      </c>
      <c r="G12" s="6">
        <v>246.4</v>
      </c>
      <c r="H12" s="15">
        <v>43774</v>
      </c>
      <c r="I12" s="6">
        <v>246.4</v>
      </c>
      <c r="J12" s="15">
        <v>43781</v>
      </c>
      <c r="K12" s="8"/>
    </row>
    <row r="13" spans="1:13" s="164" customFormat="1" x14ac:dyDescent="0.3">
      <c r="A13" s="155" t="s">
        <v>200</v>
      </c>
      <c r="B13" s="156">
        <v>43633</v>
      </c>
      <c r="C13" s="155" t="s">
        <v>152</v>
      </c>
      <c r="D13" s="155" t="s">
        <v>153</v>
      </c>
      <c r="E13" s="155" t="s">
        <v>154</v>
      </c>
      <c r="F13" s="155">
        <v>797.18</v>
      </c>
      <c r="G13" s="119">
        <v>0</v>
      </c>
      <c r="H13" s="15">
        <v>43774</v>
      </c>
      <c r="I13" s="6">
        <v>0</v>
      </c>
      <c r="J13" s="15"/>
      <c r="K13" s="8"/>
    </row>
    <row r="14" spans="1:13" x14ac:dyDescent="0.3">
      <c r="A14" s="155" t="s">
        <v>201</v>
      </c>
      <c r="B14" s="156">
        <v>43515</v>
      </c>
      <c r="C14" s="155" t="s">
        <v>202</v>
      </c>
      <c r="D14" s="155" t="s">
        <v>49</v>
      </c>
      <c r="E14" s="155" t="s">
        <v>147</v>
      </c>
      <c r="F14" s="157">
        <v>195</v>
      </c>
      <c r="G14" s="6">
        <v>195</v>
      </c>
      <c r="H14" s="15">
        <v>43774</v>
      </c>
      <c r="I14" s="6">
        <v>195</v>
      </c>
      <c r="J14" s="15">
        <v>43781</v>
      </c>
      <c r="K14" s="8"/>
    </row>
    <row r="15" spans="1:13" x14ac:dyDescent="0.3">
      <c r="A15" s="155" t="s">
        <v>203</v>
      </c>
      <c r="B15" s="156">
        <v>43692</v>
      </c>
      <c r="C15" s="155" t="s">
        <v>204</v>
      </c>
      <c r="D15" s="155" t="s">
        <v>205</v>
      </c>
      <c r="E15" s="155" t="s">
        <v>206</v>
      </c>
      <c r="F15" s="155">
        <v>600</v>
      </c>
      <c r="G15" s="180">
        <v>600</v>
      </c>
      <c r="H15" s="100">
        <v>43774</v>
      </c>
      <c r="I15" s="180" t="s">
        <v>65</v>
      </c>
      <c r="J15" s="26"/>
    </row>
    <row r="16" spans="1:13" x14ac:dyDescent="0.3">
      <c r="A16" s="155" t="s">
        <v>207</v>
      </c>
      <c r="B16" s="156">
        <v>43731</v>
      </c>
      <c r="C16" s="155" t="s">
        <v>208</v>
      </c>
      <c r="D16" s="155" t="s">
        <v>209</v>
      </c>
      <c r="E16" s="155" t="s">
        <v>210</v>
      </c>
      <c r="F16" s="157">
        <v>600</v>
      </c>
      <c r="G16" s="181">
        <v>600</v>
      </c>
      <c r="H16" s="15">
        <v>43774</v>
      </c>
      <c r="I16" s="6">
        <v>600</v>
      </c>
      <c r="J16" s="15">
        <v>43781</v>
      </c>
      <c r="K16" s="8"/>
    </row>
    <row r="17" spans="1:11" x14ac:dyDescent="0.3">
      <c r="A17" s="155" t="s">
        <v>211</v>
      </c>
      <c r="B17" s="156">
        <v>43738</v>
      </c>
      <c r="C17" s="155" t="s">
        <v>212</v>
      </c>
      <c r="D17" s="155" t="s">
        <v>213</v>
      </c>
      <c r="E17" s="155" t="s">
        <v>214</v>
      </c>
      <c r="F17" s="157">
        <v>600</v>
      </c>
      <c r="G17" s="6">
        <v>600</v>
      </c>
      <c r="H17" s="15">
        <v>43774</v>
      </c>
      <c r="I17" s="6">
        <v>600</v>
      </c>
      <c r="J17" s="15">
        <v>43781</v>
      </c>
      <c r="K17" s="8"/>
    </row>
    <row r="18" spans="1:11" x14ac:dyDescent="0.3">
      <c r="A18" s="155" t="s">
        <v>215</v>
      </c>
      <c r="B18" s="156">
        <v>43657</v>
      </c>
      <c r="C18" s="155" t="s">
        <v>216</v>
      </c>
      <c r="D18" s="155" t="s">
        <v>217</v>
      </c>
      <c r="E18" s="155" t="s">
        <v>166</v>
      </c>
      <c r="F18" s="157">
        <v>600</v>
      </c>
      <c r="G18" s="6">
        <v>600</v>
      </c>
      <c r="H18" s="15">
        <v>43774</v>
      </c>
      <c r="I18" s="6">
        <v>600</v>
      </c>
      <c r="J18" s="15">
        <v>43781</v>
      </c>
      <c r="K18" s="8"/>
    </row>
    <row r="19" spans="1:11" x14ac:dyDescent="0.3">
      <c r="A19" s="155" t="s">
        <v>218</v>
      </c>
      <c r="B19" s="156">
        <v>43691</v>
      </c>
      <c r="C19" s="155" t="s">
        <v>219</v>
      </c>
      <c r="D19" s="155" t="s">
        <v>220</v>
      </c>
      <c r="E19" s="155" t="s">
        <v>189</v>
      </c>
      <c r="F19" s="157">
        <v>419</v>
      </c>
      <c r="G19" s="6">
        <v>419</v>
      </c>
      <c r="H19" s="15">
        <v>43774</v>
      </c>
      <c r="I19" s="6">
        <v>419</v>
      </c>
      <c r="J19" s="15">
        <v>43781</v>
      </c>
      <c r="K19" s="8"/>
    </row>
    <row r="20" spans="1:11" x14ac:dyDescent="0.3">
      <c r="A20" s="155" t="s">
        <v>221</v>
      </c>
      <c r="B20" s="156">
        <v>43738</v>
      </c>
      <c r="C20" s="155" t="s">
        <v>222</v>
      </c>
      <c r="D20" s="155" t="s">
        <v>223</v>
      </c>
      <c r="E20" s="155" t="s">
        <v>224</v>
      </c>
      <c r="F20" s="157">
        <v>174.82</v>
      </c>
      <c r="G20" s="6">
        <v>178</v>
      </c>
      <c r="H20" s="15">
        <v>43774</v>
      </c>
      <c r="I20" s="6">
        <v>178</v>
      </c>
      <c r="J20" s="15">
        <v>43781</v>
      </c>
      <c r="K20" s="8"/>
    </row>
    <row r="21" spans="1:11" x14ac:dyDescent="0.3">
      <c r="A21" s="155" t="s">
        <v>225</v>
      </c>
      <c r="B21" s="156">
        <v>43738</v>
      </c>
      <c r="C21" s="155" t="s">
        <v>226</v>
      </c>
      <c r="D21" s="155" t="s">
        <v>227</v>
      </c>
      <c r="E21" s="155" t="s">
        <v>228</v>
      </c>
      <c r="F21" s="157">
        <v>600</v>
      </c>
      <c r="G21" s="6">
        <v>600</v>
      </c>
      <c r="H21" s="15">
        <v>43774</v>
      </c>
      <c r="I21" s="6">
        <v>600</v>
      </c>
      <c r="J21" s="15">
        <v>43781</v>
      </c>
      <c r="K21" s="8"/>
    </row>
    <row r="22" spans="1:11" x14ac:dyDescent="0.3">
      <c r="A22" s="153"/>
      <c r="B22" s="219"/>
      <c r="C22" s="153"/>
      <c r="D22" s="153"/>
      <c r="E22" s="153"/>
      <c r="F22" s="154">
        <f>SUM(F12:F21)</f>
        <v>4832.3999999999996</v>
      </c>
      <c r="G22" s="77">
        <f>G12+G14+G15+G16+G17+G18+G19+G20+G21</f>
        <v>4038.4</v>
      </c>
      <c r="H22" s="8"/>
      <c r="I22" s="6"/>
      <c r="J22" s="8"/>
      <c r="K22" s="8"/>
    </row>
    <row r="23" spans="1:11" x14ac:dyDescent="0.3">
      <c r="A23" s="44" t="s">
        <v>229</v>
      </c>
      <c r="B23" s="220"/>
      <c r="C23" s="44" t="s">
        <v>12</v>
      </c>
      <c r="D23" s="47"/>
      <c r="E23" s="47"/>
      <c r="F23" s="165"/>
      <c r="G23" s="6"/>
      <c r="H23" s="8"/>
      <c r="I23" s="6"/>
      <c r="J23" s="8"/>
      <c r="K23" s="8"/>
    </row>
    <row r="24" spans="1:11" x14ac:dyDescent="0.3">
      <c r="A24" s="166" t="s">
        <v>230</v>
      </c>
      <c r="B24" s="107">
        <v>43733</v>
      </c>
      <c r="C24" s="108" t="s">
        <v>231</v>
      </c>
      <c r="D24" s="108" t="s">
        <v>232</v>
      </c>
      <c r="E24" s="108" t="s">
        <v>233</v>
      </c>
      <c r="F24" s="108">
        <v>2000</v>
      </c>
      <c r="G24" s="180">
        <v>2000</v>
      </c>
      <c r="H24" s="100">
        <v>43774</v>
      </c>
      <c r="I24" s="180" t="s">
        <v>65</v>
      </c>
      <c r="J24" s="26"/>
    </row>
    <row r="25" spans="1:11" x14ac:dyDescent="0.3">
      <c r="A25" s="166" t="s">
        <v>234</v>
      </c>
      <c r="B25" s="107">
        <v>43738</v>
      </c>
      <c r="C25" s="108" t="s">
        <v>235</v>
      </c>
      <c r="D25" s="108" t="s">
        <v>15</v>
      </c>
      <c r="E25" s="108" t="s">
        <v>236</v>
      </c>
      <c r="F25" s="108">
        <v>2000</v>
      </c>
      <c r="G25" s="180">
        <v>2000</v>
      </c>
      <c r="H25" s="100">
        <v>43774</v>
      </c>
      <c r="I25" s="180" t="s">
        <v>65</v>
      </c>
      <c r="J25" s="26"/>
    </row>
    <row r="26" spans="1:11" x14ac:dyDescent="0.3">
      <c r="A26" s="166" t="s">
        <v>237</v>
      </c>
      <c r="B26" s="107">
        <v>43714</v>
      </c>
      <c r="C26" s="108" t="s">
        <v>238</v>
      </c>
      <c r="D26" s="108" t="s">
        <v>15</v>
      </c>
      <c r="E26" s="108" t="s">
        <v>239</v>
      </c>
      <c r="F26" s="108">
        <v>2000</v>
      </c>
      <c r="G26" s="180">
        <v>2000</v>
      </c>
      <c r="H26" s="100">
        <v>43774</v>
      </c>
      <c r="I26" s="180" t="s">
        <v>65</v>
      </c>
      <c r="J26" s="26"/>
    </row>
    <row r="27" spans="1:11" x14ac:dyDescent="0.3">
      <c r="A27" s="166"/>
      <c r="B27" s="107"/>
      <c r="C27" s="108"/>
      <c r="D27" s="108"/>
      <c r="E27" s="108"/>
      <c r="F27" s="167">
        <f>SUM(F24:F26)</f>
        <v>6000</v>
      </c>
      <c r="G27" s="77">
        <v>6000</v>
      </c>
      <c r="H27" s="8"/>
      <c r="I27" s="77">
        <f>SUM(I6:I23)</f>
        <v>4903.8500000000004</v>
      </c>
      <c r="J27" s="8"/>
      <c r="K27" s="8"/>
    </row>
    <row r="28" spans="1:11" x14ac:dyDescent="0.3">
      <c r="B28" s="168" t="s">
        <v>240</v>
      </c>
      <c r="C28" s="68" t="s">
        <v>241</v>
      </c>
      <c r="D28" s="169">
        <f>'[1]Berechnung per 1.4.2019'!B4</f>
        <v>25598.87</v>
      </c>
      <c r="E28" s="170"/>
      <c r="F28" s="82"/>
      <c r="G28" s="82"/>
      <c r="I28" s="1"/>
    </row>
    <row r="29" spans="1:11" x14ac:dyDescent="0.3">
      <c r="B29" s="81"/>
      <c r="C29" s="170" t="s">
        <v>242</v>
      </c>
      <c r="D29" s="82">
        <f>'Berechnung für HS 2019'!D15</f>
        <v>12916.75</v>
      </c>
      <c r="E29" s="170"/>
      <c r="F29" s="82"/>
      <c r="G29" s="82"/>
      <c r="I29" s="1"/>
    </row>
    <row r="30" spans="1:11" x14ac:dyDescent="0.3">
      <c r="B30" s="171"/>
      <c r="C30" s="172" t="s">
        <v>243</v>
      </c>
      <c r="D30" s="173">
        <f>D28-D29</f>
        <v>12682.119999999999</v>
      </c>
      <c r="E30" s="170"/>
      <c r="F30" s="231"/>
      <c r="G30" s="231"/>
    </row>
    <row r="31" spans="1:11" x14ac:dyDescent="0.3">
      <c r="B31" s="8" t="s">
        <v>244</v>
      </c>
      <c r="C31" s="8" t="s">
        <v>245</v>
      </c>
      <c r="D31" s="6">
        <f>F10+F22-600</f>
        <v>10697.4</v>
      </c>
      <c r="E31" s="170" t="s">
        <v>246</v>
      </c>
    </row>
    <row r="32" spans="1:11" x14ac:dyDescent="0.3">
      <c r="B32" s="8"/>
      <c r="C32" s="8" t="s">
        <v>247</v>
      </c>
      <c r="D32" s="6">
        <f>'[1]Berechnung per 4.11.2019'!G25</f>
        <v>8200</v>
      </c>
      <c r="E32" s="170"/>
    </row>
    <row r="33" spans="2:5" x14ac:dyDescent="0.3">
      <c r="B33" s="8"/>
      <c r="C33" s="8" t="s">
        <v>248</v>
      </c>
      <c r="D33" s="6">
        <f>D31+D32</f>
        <v>18897.400000000001</v>
      </c>
      <c r="E33" s="170"/>
    </row>
    <row r="34" spans="2:5" ht="15" thickBot="1" x14ac:dyDescent="0.35">
      <c r="B34" s="8"/>
      <c r="C34" s="84" t="s">
        <v>249</v>
      </c>
      <c r="D34" s="80">
        <f>D30-D32</f>
        <v>4482.119999999999</v>
      </c>
      <c r="E34" s="170"/>
    </row>
    <row r="35" spans="2:5" ht="15" thickTop="1" x14ac:dyDescent="0.3">
      <c r="C35" s="174" t="s">
        <v>250</v>
      </c>
      <c r="D35" s="175">
        <f>F27</f>
        <v>6000</v>
      </c>
      <c r="E35" s="174" t="s">
        <v>229</v>
      </c>
    </row>
    <row r="37" spans="2:5" x14ac:dyDescent="0.3">
      <c r="C37" t="s">
        <v>251</v>
      </c>
      <c r="D37" s="1">
        <f>G10+G22</f>
        <v>8361.4</v>
      </c>
    </row>
    <row r="38" spans="2:5" x14ac:dyDescent="0.3">
      <c r="C38" t="s">
        <v>252</v>
      </c>
      <c r="D38" s="1">
        <f>F27</f>
        <v>6000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workbookViewId="0">
      <selection activeCell="J23" sqref="J23"/>
    </sheetView>
  </sheetViews>
  <sheetFormatPr baseColWidth="10" defaultRowHeight="14.4" x14ac:dyDescent="0.3"/>
  <cols>
    <col min="1" max="1" width="18.33203125" customWidth="1"/>
    <col min="2" max="2" width="10.77734375" customWidth="1"/>
    <col min="3" max="3" width="10.88671875" customWidth="1"/>
    <col min="4" max="4" width="70.21875" customWidth="1"/>
    <col min="5" max="5" width="8.33203125" customWidth="1"/>
    <col min="6" max="6" width="20.88671875" customWidth="1"/>
    <col min="7" max="7" width="9.21875" customWidth="1"/>
    <col min="8" max="8" width="8.5546875" customWidth="1"/>
    <col min="9" max="9" width="11.5546875" customWidth="1"/>
  </cols>
  <sheetData>
    <row r="1" spans="1:11" x14ac:dyDescent="0.3">
      <c r="A1" s="7" t="s">
        <v>342</v>
      </c>
    </row>
    <row r="2" spans="1:11" x14ac:dyDescent="0.3">
      <c r="A2" s="7" t="s">
        <v>259</v>
      </c>
      <c r="B2" s="7" t="s">
        <v>6</v>
      </c>
      <c r="C2" s="7" t="s">
        <v>7</v>
      </c>
      <c r="D2" s="8"/>
      <c r="E2" s="8"/>
      <c r="F2" s="8"/>
      <c r="G2" s="8"/>
      <c r="H2" s="8"/>
      <c r="I2" s="8"/>
    </row>
    <row r="3" spans="1:11" x14ac:dyDescent="0.3">
      <c r="A3" s="8" t="s">
        <v>253</v>
      </c>
      <c r="B3" s="6">
        <f>'[1]HS 2018'!F30</f>
        <v>4507</v>
      </c>
      <c r="C3" s="6">
        <f>'[1]HS 2018'!G30</f>
        <v>2000</v>
      </c>
      <c r="D3" s="8"/>
      <c r="E3" s="8"/>
      <c r="F3" s="8"/>
      <c r="G3" s="8"/>
      <c r="H3" s="8"/>
      <c r="I3" s="8"/>
    </row>
    <row r="4" spans="1:11" x14ac:dyDescent="0.3">
      <c r="A4" s="8" t="s">
        <v>254</v>
      </c>
      <c r="B4" s="6">
        <f>'[1]FS 2019'!F9+'[1]FS 2019'!F17</f>
        <v>10228.99</v>
      </c>
      <c r="C4" s="6">
        <f>'[1]FS 2019'!F9+'[1]FS 2019'!F17</f>
        <v>10228.99</v>
      </c>
      <c r="D4" s="8"/>
      <c r="E4" s="8"/>
      <c r="F4" s="8"/>
      <c r="G4" s="8"/>
      <c r="H4" s="8"/>
      <c r="I4" s="8"/>
    </row>
    <row r="5" spans="1:11" x14ac:dyDescent="0.3">
      <c r="A5" s="8" t="s">
        <v>184</v>
      </c>
      <c r="B5" s="6">
        <f>'[1]FS 2019'!F22+'[1]FS 2019'!F25</f>
        <v>6740</v>
      </c>
      <c r="C5" s="6">
        <f>'[1]FS 2019'!F22+'[1]FS 2019'!F25</f>
        <v>6740</v>
      </c>
      <c r="D5" s="8"/>
      <c r="E5" s="8"/>
      <c r="F5" s="8"/>
      <c r="G5" s="8"/>
      <c r="H5" s="8"/>
      <c r="I5" s="8"/>
    </row>
    <row r="6" spans="1:11" x14ac:dyDescent="0.3">
      <c r="A6" s="8" t="s">
        <v>255</v>
      </c>
      <c r="B6" s="6">
        <f>'[1]HS 2019'!D31</f>
        <v>10697.4</v>
      </c>
      <c r="C6" s="6">
        <f>'[1]HS 2019'!G10+'[1]HS 2019'!G22</f>
        <v>8361.4</v>
      </c>
      <c r="D6" s="8"/>
      <c r="E6" s="8"/>
      <c r="F6" s="8"/>
      <c r="G6" s="8"/>
      <c r="H6" s="8"/>
      <c r="I6" s="8"/>
    </row>
    <row r="7" spans="1:11" ht="15" thickBot="1" x14ac:dyDescent="0.35">
      <c r="A7" s="84" t="s">
        <v>27</v>
      </c>
      <c r="B7" s="80">
        <f>SUM(B4:B6)</f>
        <v>27666.39</v>
      </c>
      <c r="C7" s="80">
        <f>SUM(C3:C6)</f>
        <v>27330.39</v>
      </c>
      <c r="D7" s="8"/>
      <c r="E7" s="8"/>
      <c r="F7" s="8"/>
      <c r="G7" s="8"/>
      <c r="H7" s="8"/>
      <c r="I7" s="8"/>
    </row>
    <row r="8" spans="1:11" ht="15" thickTop="1" x14ac:dyDescent="0.3">
      <c r="A8" s="7"/>
      <c r="B8" s="8"/>
      <c r="C8" s="8"/>
      <c r="D8" s="8"/>
      <c r="E8" s="8"/>
      <c r="F8" s="8"/>
      <c r="G8" s="8"/>
      <c r="H8" s="8"/>
      <c r="I8" s="8"/>
    </row>
    <row r="9" spans="1:11" x14ac:dyDescent="0.3">
      <c r="A9" s="8" t="s">
        <v>250</v>
      </c>
      <c r="B9" s="6">
        <f>'[1]HS 2019'!F27</f>
        <v>6000</v>
      </c>
      <c r="C9" s="8"/>
      <c r="D9" s="8"/>
      <c r="E9" s="8"/>
      <c r="F9" s="8"/>
      <c r="G9" s="8"/>
      <c r="H9" s="8"/>
      <c r="I9" s="8"/>
    </row>
    <row r="10" spans="1:11" ht="15" thickBot="1" x14ac:dyDescent="0.35">
      <c r="A10" s="84" t="s">
        <v>27</v>
      </c>
      <c r="B10" s="80">
        <f>SUM(B9)</f>
        <v>6000</v>
      </c>
      <c r="C10" s="8"/>
      <c r="D10" s="8"/>
      <c r="E10" s="8"/>
      <c r="F10" s="8"/>
      <c r="G10" s="8"/>
      <c r="H10" s="8"/>
      <c r="I10" s="8"/>
    </row>
    <row r="11" spans="1:11" ht="15" thickTop="1" x14ac:dyDescent="0.3">
      <c r="A11" s="176"/>
      <c r="B11" s="131"/>
      <c r="C11" s="8"/>
      <c r="D11" s="8"/>
      <c r="E11" s="8"/>
      <c r="F11" s="8"/>
      <c r="G11" s="8"/>
      <c r="H11" s="8"/>
      <c r="I11" s="8"/>
    </row>
    <row r="12" spans="1:11" x14ac:dyDescent="0.3">
      <c r="A12" s="7" t="s">
        <v>256</v>
      </c>
      <c r="B12" s="8"/>
      <c r="C12" s="8"/>
      <c r="D12" s="8"/>
      <c r="E12" s="8"/>
      <c r="F12" s="8"/>
      <c r="G12" s="8"/>
      <c r="H12" s="8"/>
      <c r="I12" s="8"/>
    </row>
    <row r="13" spans="1:11" x14ac:dyDescent="0.3">
      <c r="A13" s="8"/>
      <c r="B13" s="7" t="s">
        <v>1</v>
      </c>
      <c r="C13" s="7" t="s">
        <v>2</v>
      </c>
      <c r="D13" s="7" t="s">
        <v>3</v>
      </c>
      <c r="E13" s="7" t="s">
        <v>4</v>
      </c>
      <c r="F13" s="7" t="s">
        <v>5</v>
      </c>
      <c r="G13" s="7" t="s">
        <v>6</v>
      </c>
      <c r="H13" s="7" t="s">
        <v>7</v>
      </c>
      <c r="I13" s="7" t="s">
        <v>258</v>
      </c>
    </row>
    <row r="14" spans="1:11" x14ac:dyDescent="0.3">
      <c r="A14" s="177">
        <v>43191</v>
      </c>
      <c r="B14" s="29" t="s">
        <v>257</v>
      </c>
      <c r="C14" s="30">
        <v>43159</v>
      </c>
      <c r="D14" s="30" t="s">
        <v>63</v>
      </c>
      <c r="E14" s="30" t="s">
        <v>15</v>
      </c>
      <c r="F14" s="38" t="s">
        <v>64</v>
      </c>
      <c r="G14" s="31">
        <v>1000</v>
      </c>
      <c r="H14" s="185">
        <v>1000</v>
      </c>
      <c r="I14" s="15">
        <v>43725</v>
      </c>
    </row>
    <row r="15" spans="1:11" x14ac:dyDescent="0.3">
      <c r="A15" s="177">
        <v>43191</v>
      </c>
      <c r="B15" s="49" t="s">
        <v>134</v>
      </c>
      <c r="C15" s="50">
        <v>43159</v>
      </c>
      <c r="D15" s="51" t="s">
        <v>73</v>
      </c>
      <c r="E15" s="49" t="s">
        <v>15</v>
      </c>
      <c r="F15" s="52" t="s">
        <v>74</v>
      </c>
      <c r="G15" s="53">
        <v>2000</v>
      </c>
      <c r="H15" s="185">
        <v>2000</v>
      </c>
      <c r="I15" s="15">
        <v>43725</v>
      </c>
    </row>
    <row r="16" spans="1:11" x14ac:dyDescent="0.3">
      <c r="A16" s="177">
        <v>43409</v>
      </c>
      <c r="B16" s="178" t="s">
        <v>178</v>
      </c>
      <c r="C16" s="99">
        <v>43208</v>
      </c>
      <c r="D16" s="94" t="s">
        <v>97</v>
      </c>
      <c r="E16" s="94" t="s">
        <v>43</v>
      </c>
      <c r="F16" s="95" t="s">
        <v>98</v>
      </c>
      <c r="G16" s="179">
        <v>600</v>
      </c>
      <c r="H16" s="185">
        <v>600</v>
      </c>
      <c r="I16" s="15">
        <v>43725</v>
      </c>
      <c r="J16" s="22"/>
      <c r="K16" s="37"/>
    </row>
    <row r="17" spans="1:9" x14ac:dyDescent="0.3">
      <c r="A17" s="177">
        <v>43409</v>
      </c>
      <c r="B17" s="166" t="s">
        <v>134</v>
      </c>
      <c r="C17" s="107">
        <v>43276</v>
      </c>
      <c r="D17" s="108" t="s">
        <v>117</v>
      </c>
      <c r="E17" s="108" t="s">
        <v>15</v>
      </c>
      <c r="F17" s="108" t="s">
        <v>118</v>
      </c>
      <c r="G17" s="233">
        <v>2000</v>
      </c>
      <c r="H17" s="185">
        <v>2000</v>
      </c>
      <c r="I17" s="15">
        <v>43725</v>
      </c>
    </row>
    <row r="18" spans="1:9" x14ac:dyDescent="0.3">
      <c r="A18" s="177">
        <v>43556</v>
      </c>
      <c r="B18" s="142" t="s">
        <v>151</v>
      </c>
      <c r="C18" s="143">
        <v>43486</v>
      </c>
      <c r="D18" s="142" t="s">
        <v>152</v>
      </c>
      <c r="E18" s="142" t="s">
        <v>153</v>
      </c>
      <c r="F18" s="142" t="s">
        <v>154</v>
      </c>
      <c r="G18" s="144">
        <v>900</v>
      </c>
      <c r="H18" s="232">
        <v>600</v>
      </c>
      <c r="I18" s="15"/>
    </row>
    <row r="19" spans="1:9" x14ac:dyDescent="0.3">
      <c r="A19" s="177">
        <v>43773</v>
      </c>
      <c r="B19" s="155" t="s">
        <v>203</v>
      </c>
      <c r="C19" s="156">
        <v>43692</v>
      </c>
      <c r="D19" s="155" t="s">
        <v>204</v>
      </c>
      <c r="E19" s="155" t="s">
        <v>205</v>
      </c>
      <c r="F19" s="155" t="s">
        <v>206</v>
      </c>
      <c r="G19" s="234">
        <v>600</v>
      </c>
      <c r="H19" s="185">
        <v>600</v>
      </c>
      <c r="I19" s="22">
        <v>43774</v>
      </c>
    </row>
    <row r="20" spans="1:9" x14ac:dyDescent="0.3">
      <c r="B20" s="8"/>
      <c r="C20" s="8"/>
      <c r="D20" s="189" t="s">
        <v>27</v>
      </c>
      <c r="E20" s="8"/>
      <c r="F20" s="8"/>
      <c r="G20" s="77">
        <f>SUM(G14:G19)</f>
        <v>7100</v>
      </c>
      <c r="H20" s="208">
        <f>SUM(H14:H19)</f>
        <v>6800</v>
      </c>
      <c r="I20" s="8"/>
    </row>
    <row r="21" spans="1:9" x14ac:dyDescent="0.3">
      <c r="A21" s="7" t="s">
        <v>229</v>
      </c>
      <c r="B21" s="8"/>
      <c r="C21" s="8"/>
      <c r="D21" s="8"/>
      <c r="E21" s="8"/>
      <c r="F21" s="8"/>
      <c r="G21" s="6"/>
      <c r="H21" s="205"/>
      <c r="I21" s="8"/>
    </row>
    <row r="22" spans="1:9" x14ac:dyDescent="0.3">
      <c r="A22" s="177">
        <v>43773</v>
      </c>
      <c r="B22" s="166" t="s">
        <v>230</v>
      </c>
      <c r="C22" s="107">
        <v>43733</v>
      </c>
      <c r="D22" s="108" t="s">
        <v>231</v>
      </c>
      <c r="E22" s="108" t="s">
        <v>15</v>
      </c>
      <c r="F22" s="108" t="s">
        <v>233</v>
      </c>
      <c r="G22" s="233">
        <v>2000</v>
      </c>
      <c r="H22" s="185">
        <v>2000</v>
      </c>
      <c r="I22" s="8"/>
    </row>
    <row r="23" spans="1:9" x14ac:dyDescent="0.3">
      <c r="A23" s="177">
        <v>43773</v>
      </c>
      <c r="B23" s="166" t="s">
        <v>234</v>
      </c>
      <c r="C23" s="107">
        <v>43738</v>
      </c>
      <c r="D23" s="108" t="s">
        <v>235</v>
      </c>
      <c r="E23" s="108" t="s">
        <v>15</v>
      </c>
      <c r="F23" s="108" t="s">
        <v>236</v>
      </c>
      <c r="G23" s="233">
        <v>2000</v>
      </c>
      <c r="H23" s="185">
        <v>2000</v>
      </c>
      <c r="I23" s="8"/>
    </row>
    <row r="24" spans="1:9" x14ac:dyDescent="0.3">
      <c r="A24" s="177">
        <v>43773</v>
      </c>
      <c r="B24" s="166" t="s">
        <v>237</v>
      </c>
      <c r="C24" s="107">
        <v>43714</v>
      </c>
      <c r="D24" s="108" t="s">
        <v>238</v>
      </c>
      <c r="E24" s="108" t="s">
        <v>15</v>
      </c>
      <c r="F24" s="108" t="s">
        <v>239</v>
      </c>
      <c r="G24" s="233">
        <v>2000</v>
      </c>
      <c r="H24" s="185">
        <v>2000</v>
      </c>
      <c r="I24" s="8"/>
    </row>
    <row r="25" spans="1:9" x14ac:dyDescent="0.3">
      <c r="A25" s="8"/>
      <c r="B25" s="8"/>
      <c r="C25" s="8"/>
      <c r="D25" s="189" t="s">
        <v>27</v>
      </c>
      <c r="E25" s="8"/>
      <c r="F25" s="8"/>
      <c r="G25" s="77">
        <f>SUM(G22:G24)</f>
        <v>6000</v>
      </c>
      <c r="H25" s="77">
        <f>SUM(H22:H24)</f>
        <v>6000</v>
      </c>
      <c r="I25" s="8"/>
    </row>
    <row r="26" spans="1:9" x14ac:dyDescent="0.3">
      <c r="A26" s="8"/>
      <c r="B26" s="8"/>
      <c r="C26" s="8"/>
      <c r="D26" s="8"/>
      <c r="E26" s="8"/>
      <c r="F26" s="8"/>
      <c r="G26" s="8"/>
      <c r="H26" s="8"/>
      <c r="I26" s="8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K19" sqref="K19"/>
    </sheetView>
  </sheetViews>
  <sheetFormatPr baseColWidth="10" defaultRowHeight="14.4" x14ac:dyDescent="0.3"/>
  <cols>
    <col min="2" max="2" width="5.6640625" customWidth="1"/>
    <col min="3" max="3" width="37.77734375" customWidth="1"/>
    <col min="4" max="4" width="9.21875" customWidth="1"/>
    <col min="5" max="5" width="8.77734375" customWidth="1"/>
  </cols>
  <sheetData>
    <row r="1" spans="1:6" x14ac:dyDescent="0.3">
      <c r="A1" s="7" t="s">
        <v>292</v>
      </c>
    </row>
    <row r="2" spans="1:6" x14ac:dyDescent="0.3">
      <c r="A2" s="8" t="s">
        <v>9</v>
      </c>
      <c r="B2" s="8" t="s">
        <v>273</v>
      </c>
      <c r="C2" s="8" t="s">
        <v>277</v>
      </c>
      <c r="D2" s="8" t="s">
        <v>274</v>
      </c>
      <c r="E2" s="8" t="s">
        <v>275</v>
      </c>
      <c r="F2" s="8" t="s">
        <v>276</v>
      </c>
    </row>
    <row r="3" spans="1:6" x14ac:dyDescent="0.3">
      <c r="A3" s="211">
        <v>43466</v>
      </c>
      <c r="B3" s="2"/>
      <c r="C3" s="2" t="s">
        <v>260</v>
      </c>
      <c r="D3" s="2"/>
      <c r="E3" s="2"/>
      <c r="F3" s="3">
        <v>-9598.8700000000008</v>
      </c>
    </row>
    <row r="4" spans="1:6" x14ac:dyDescent="0.3">
      <c r="A4" s="211">
        <v>43509</v>
      </c>
      <c r="B4" s="2">
        <v>13</v>
      </c>
      <c r="C4" s="2" t="s">
        <v>281</v>
      </c>
      <c r="D4" s="2"/>
      <c r="E4" s="3">
        <v>9000</v>
      </c>
      <c r="F4" s="3">
        <v>-18598.87</v>
      </c>
    </row>
    <row r="5" spans="1:6" x14ac:dyDescent="0.3">
      <c r="A5" s="211">
        <v>43518</v>
      </c>
      <c r="B5" s="2">
        <v>15</v>
      </c>
      <c r="C5" s="2" t="s">
        <v>283</v>
      </c>
      <c r="D5" s="2">
        <v>983.25</v>
      </c>
      <c r="E5" s="2"/>
      <c r="F5" s="3">
        <v>-17615.62</v>
      </c>
    </row>
    <row r="6" spans="1:6" x14ac:dyDescent="0.3">
      <c r="A6" s="211">
        <v>43601</v>
      </c>
      <c r="B6" s="2">
        <v>147</v>
      </c>
      <c r="C6" s="2" t="s">
        <v>261</v>
      </c>
      <c r="D6" s="3">
        <v>1000</v>
      </c>
      <c r="E6" s="2"/>
      <c r="F6" s="3">
        <v>-16615.62</v>
      </c>
    </row>
    <row r="7" spans="1:6" x14ac:dyDescent="0.3">
      <c r="A7" s="211">
        <v>43601</v>
      </c>
      <c r="B7" s="2">
        <v>148</v>
      </c>
      <c r="C7" s="2" t="s">
        <v>284</v>
      </c>
      <c r="D7" s="3">
        <v>1250</v>
      </c>
      <c r="E7" s="2"/>
      <c r="F7" s="3">
        <v>-15365.62</v>
      </c>
    </row>
    <row r="8" spans="1:6" x14ac:dyDescent="0.3">
      <c r="A8" s="211">
        <v>43601</v>
      </c>
      <c r="B8" s="2">
        <v>150</v>
      </c>
      <c r="C8" s="2" t="s">
        <v>285</v>
      </c>
      <c r="D8" s="3">
        <v>2000</v>
      </c>
      <c r="E8" s="2"/>
      <c r="F8" s="3">
        <v>-13365.62</v>
      </c>
    </row>
    <row r="9" spans="1:6" x14ac:dyDescent="0.3">
      <c r="A9" s="211">
        <v>43601</v>
      </c>
      <c r="B9" s="2">
        <v>151</v>
      </c>
      <c r="C9" s="2" t="s">
        <v>288</v>
      </c>
      <c r="D9" s="3">
        <v>1250</v>
      </c>
      <c r="E9" s="2"/>
      <c r="F9" s="3">
        <v>-12115.62</v>
      </c>
    </row>
    <row r="10" spans="1:6" x14ac:dyDescent="0.3">
      <c r="A10" s="211">
        <v>43601</v>
      </c>
      <c r="B10" s="2">
        <v>152</v>
      </c>
      <c r="C10" s="2" t="s">
        <v>286</v>
      </c>
      <c r="D10" s="2">
        <v>269.5</v>
      </c>
      <c r="E10" s="2"/>
      <c r="F10" s="3">
        <v>-11846.12</v>
      </c>
    </row>
    <row r="11" spans="1:6" x14ac:dyDescent="0.3">
      <c r="A11" s="211">
        <v>43601</v>
      </c>
      <c r="B11" s="2">
        <v>154</v>
      </c>
      <c r="C11" s="2" t="s">
        <v>287</v>
      </c>
      <c r="D11" s="2">
        <v>174</v>
      </c>
      <c r="E11" s="2"/>
      <c r="F11" s="3">
        <v>-11672.12</v>
      </c>
    </row>
    <row r="12" spans="1:6" x14ac:dyDescent="0.3">
      <c r="A12" s="211">
        <v>43656</v>
      </c>
      <c r="B12" s="2">
        <v>209</v>
      </c>
      <c r="C12" s="2" t="s">
        <v>282</v>
      </c>
      <c r="D12" s="2"/>
      <c r="E12" s="3">
        <v>9000</v>
      </c>
      <c r="F12" s="3">
        <v>-20672.12</v>
      </c>
    </row>
    <row r="13" spans="1:6" x14ac:dyDescent="0.3">
      <c r="A13" s="211">
        <v>43717</v>
      </c>
      <c r="B13" s="2">
        <v>215</v>
      </c>
      <c r="C13" s="2" t="s">
        <v>289</v>
      </c>
      <c r="D13" s="3">
        <v>2000</v>
      </c>
      <c r="E13" s="2"/>
      <c r="F13" s="3">
        <v>-18672.12</v>
      </c>
    </row>
    <row r="14" spans="1:6" x14ac:dyDescent="0.3">
      <c r="A14" s="211">
        <v>43717</v>
      </c>
      <c r="B14" s="2">
        <v>216</v>
      </c>
      <c r="C14" s="2" t="s">
        <v>290</v>
      </c>
      <c r="D14" s="3">
        <v>1250</v>
      </c>
      <c r="E14" s="2"/>
      <c r="F14" s="3">
        <v>-17422.12</v>
      </c>
    </row>
    <row r="15" spans="1:6" x14ac:dyDescent="0.3">
      <c r="A15" s="211">
        <v>43731</v>
      </c>
      <c r="B15" s="2">
        <v>219</v>
      </c>
      <c r="C15" s="2" t="s">
        <v>291</v>
      </c>
      <c r="D15" s="3">
        <v>2000</v>
      </c>
      <c r="E15" s="2"/>
      <c r="F15" s="3">
        <v>-15422.12</v>
      </c>
    </row>
    <row r="16" spans="1:6" x14ac:dyDescent="0.3">
      <c r="A16" s="211">
        <v>43746</v>
      </c>
      <c r="B16" s="2">
        <v>226</v>
      </c>
      <c r="C16" s="2" t="s">
        <v>278</v>
      </c>
      <c r="D16" s="2">
        <v>740</v>
      </c>
      <c r="E16" s="2"/>
      <c r="F16" s="3">
        <v>-14682.12</v>
      </c>
    </row>
    <row r="17" spans="1:6" x14ac:dyDescent="0.3">
      <c r="A17" s="211">
        <v>43782</v>
      </c>
      <c r="B17" s="2">
        <v>234</v>
      </c>
      <c r="C17" s="2" t="s">
        <v>262</v>
      </c>
      <c r="D17" s="2">
        <v>246.4</v>
      </c>
      <c r="E17" s="2"/>
      <c r="F17" s="3">
        <v>-14435.72</v>
      </c>
    </row>
    <row r="18" spans="1:6" x14ac:dyDescent="0.3">
      <c r="A18" s="211">
        <v>43782</v>
      </c>
      <c r="B18" s="2">
        <v>235</v>
      </c>
      <c r="C18" s="2" t="s">
        <v>263</v>
      </c>
      <c r="D18" s="2">
        <v>419</v>
      </c>
      <c r="E18" s="2"/>
      <c r="F18" s="3">
        <v>-14016.72</v>
      </c>
    </row>
    <row r="19" spans="1:6" x14ac:dyDescent="0.3">
      <c r="A19" s="211">
        <v>43782</v>
      </c>
      <c r="B19" s="2">
        <v>236</v>
      </c>
      <c r="C19" s="2" t="s">
        <v>264</v>
      </c>
      <c r="D19" s="2">
        <v>178</v>
      </c>
      <c r="E19" s="2"/>
      <c r="F19" s="3">
        <v>-13838.72</v>
      </c>
    </row>
    <row r="20" spans="1:6" x14ac:dyDescent="0.3">
      <c r="A20" s="211">
        <v>43782</v>
      </c>
      <c r="B20" s="2">
        <v>238</v>
      </c>
      <c r="C20" s="2" t="s">
        <v>265</v>
      </c>
      <c r="D20" s="2">
        <v>600</v>
      </c>
      <c r="E20" s="2"/>
      <c r="F20" s="3">
        <v>-13238.72</v>
      </c>
    </row>
    <row r="21" spans="1:6" x14ac:dyDescent="0.3">
      <c r="A21" s="211">
        <v>43782</v>
      </c>
      <c r="B21" s="2">
        <v>239</v>
      </c>
      <c r="C21" s="2" t="s">
        <v>266</v>
      </c>
      <c r="D21" s="2">
        <v>600</v>
      </c>
      <c r="E21" s="2"/>
      <c r="F21" s="3">
        <v>-12638.72</v>
      </c>
    </row>
    <row r="22" spans="1:6" x14ac:dyDescent="0.3">
      <c r="A22" s="211">
        <v>43782</v>
      </c>
      <c r="B22" s="2">
        <v>241</v>
      </c>
      <c r="C22" s="2" t="s">
        <v>267</v>
      </c>
      <c r="D22" s="2">
        <v>195</v>
      </c>
      <c r="E22" s="2"/>
      <c r="F22" s="3">
        <v>-12443.72</v>
      </c>
    </row>
    <row r="23" spans="1:6" x14ac:dyDescent="0.3">
      <c r="A23" s="211">
        <v>43782</v>
      </c>
      <c r="B23" s="2">
        <v>242</v>
      </c>
      <c r="C23" s="2" t="s">
        <v>268</v>
      </c>
      <c r="D23" s="2">
        <v>600</v>
      </c>
      <c r="E23" s="2"/>
      <c r="F23" s="3">
        <v>-11843.72</v>
      </c>
    </row>
    <row r="24" spans="1:6" x14ac:dyDescent="0.3">
      <c r="A24" s="211">
        <v>43782</v>
      </c>
      <c r="B24" s="2">
        <v>243</v>
      </c>
      <c r="C24" s="2" t="s">
        <v>269</v>
      </c>
      <c r="D24" s="2">
        <v>600</v>
      </c>
      <c r="E24" s="2"/>
      <c r="F24" s="3">
        <v>-11243.72</v>
      </c>
    </row>
    <row r="25" spans="1:6" x14ac:dyDescent="0.3">
      <c r="A25" s="211">
        <v>43782</v>
      </c>
      <c r="B25" s="2">
        <v>244</v>
      </c>
      <c r="C25" s="2" t="s">
        <v>270</v>
      </c>
      <c r="D25" s="2">
        <v>706</v>
      </c>
      <c r="E25" s="2"/>
      <c r="F25" s="3">
        <v>-10537.72</v>
      </c>
    </row>
    <row r="26" spans="1:6" x14ac:dyDescent="0.3">
      <c r="A26" s="211">
        <v>43822</v>
      </c>
      <c r="B26" s="2">
        <v>264</v>
      </c>
      <c r="C26" s="2" t="s">
        <v>271</v>
      </c>
      <c r="D26" s="3">
        <v>2000</v>
      </c>
      <c r="E26" s="2"/>
      <c r="F26" s="3">
        <v>-8537.7199999999993</v>
      </c>
    </row>
    <row r="27" spans="1:6" x14ac:dyDescent="0.3">
      <c r="A27" s="211">
        <v>43822</v>
      </c>
      <c r="B27" s="2">
        <v>265</v>
      </c>
      <c r="C27" s="2" t="s">
        <v>279</v>
      </c>
      <c r="D27" s="2">
        <v>432.6</v>
      </c>
      <c r="E27" s="2"/>
      <c r="F27" s="3">
        <v>-8105.12</v>
      </c>
    </row>
    <row r="28" spans="1:6" x14ac:dyDescent="0.3">
      <c r="A28" s="211">
        <v>43822</v>
      </c>
      <c r="B28" s="2">
        <v>266</v>
      </c>
      <c r="C28" s="2" t="s">
        <v>280</v>
      </c>
      <c r="D28" s="2">
        <v>759.45</v>
      </c>
      <c r="E28" s="2"/>
      <c r="F28" s="3">
        <v>-7345.67</v>
      </c>
    </row>
    <row r="29" spans="1:6" x14ac:dyDescent="0.3">
      <c r="A29" s="212">
        <v>43830</v>
      </c>
      <c r="B29" s="2"/>
      <c r="C29" s="5" t="s">
        <v>272</v>
      </c>
      <c r="D29" s="213">
        <v>20253.2</v>
      </c>
      <c r="E29" s="213">
        <v>18000</v>
      </c>
      <c r="F29" s="213">
        <v>-7345.67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I15" sqref="I15"/>
    </sheetView>
  </sheetViews>
  <sheetFormatPr baseColWidth="10" defaultRowHeight="14.4" x14ac:dyDescent="0.3"/>
  <cols>
    <col min="1" max="1" width="6.77734375" customWidth="1"/>
    <col min="2" max="2" width="10" customWidth="1"/>
  </cols>
  <sheetData>
    <row r="1" spans="1:2" x14ac:dyDescent="0.3">
      <c r="A1" s="215" t="s">
        <v>298</v>
      </c>
      <c r="B1" s="216" t="s">
        <v>293</v>
      </c>
    </row>
    <row r="2" spans="1:2" x14ac:dyDescent="0.3">
      <c r="A2" s="214">
        <v>2009</v>
      </c>
      <c r="B2" s="217">
        <v>8744.25</v>
      </c>
    </row>
    <row r="3" spans="1:2" x14ac:dyDescent="0.3">
      <c r="A3" s="214">
        <v>2010</v>
      </c>
      <c r="B3" s="217">
        <v>8984.2999999999993</v>
      </c>
    </row>
    <row r="4" spans="1:2" x14ac:dyDescent="0.3">
      <c r="A4" s="214">
        <v>2011</v>
      </c>
      <c r="B4" s="217">
        <v>8642.75</v>
      </c>
    </row>
    <row r="5" spans="1:2" x14ac:dyDescent="0.3">
      <c r="A5" s="214">
        <v>2012</v>
      </c>
      <c r="B5" s="217" t="s">
        <v>294</v>
      </c>
    </row>
    <row r="6" spans="1:2" x14ac:dyDescent="0.3">
      <c r="A6" s="214">
        <v>2013</v>
      </c>
      <c r="B6" s="217" t="s">
        <v>295</v>
      </c>
    </row>
    <row r="7" spans="1:2" x14ac:dyDescent="0.3">
      <c r="A7" s="214">
        <v>2014</v>
      </c>
      <c r="B7" s="217" t="s">
        <v>299</v>
      </c>
    </row>
    <row r="8" spans="1:2" x14ac:dyDescent="0.3">
      <c r="A8" s="214">
        <v>2015</v>
      </c>
      <c r="B8" s="217">
        <v>15302.36</v>
      </c>
    </row>
    <row r="9" spans="1:2" x14ac:dyDescent="0.3">
      <c r="A9" s="214">
        <v>2016</v>
      </c>
      <c r="B9" s="217" t="s">
        <v>296</v>
      </c>
    </row>
    <row r="10" spans="1:2" x14ac:dyDescent="0.3">
      <c r="A10" s="214">
        <v>2017</v>
      </c>
      <c r="B10" s="217" t="s">
        <v>297</v>
      </c>
    </row>
    <row r="11" spans="1:2" x14ac:dyDescent="0.3">
      <c r="A11" s="214">
        <v>2018</v>
      </c>
      <c r="B11" s="217">
        <v>26830.94</v>
      </c>
    </row>
    <row r="12" spans="1:2" x14ac:dyDescent="0.3">
      <c r="A12" s="214">
        <v>2019</v>
      </c>
      <c r="B12" s="217">
        <v>20253.2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J18" sqref="J18"/>
    </sheetView>
  </sheetViews>
  <sheetFormatPr baseColWidth="10" defaultRowHeight="14.4" x14ac:dyDescent="0.3"/>
  <cols>
    <col min="1" max="1" width="11" customWidth="1"/>
    <col min="2" max="2" width="12" customWidth="1"/>
    <col min="3" max="3" width="47" customWidth="1"/>
    <col min="4" max="4" width="13.109375" customWidth="1"/>
    <col min="5" max="5" width="14.109375" customWidth="1"/>
  </cols>
  <sheetData>
    <row r="1" spans="1:10" x14ac:dyDescent="0.3">
      <c r="A1" s="163" t="s">
        <v>322</v>
      </c>
    </row>
    <row r="2" spans="1:10" x14ac:dyDescent="0.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133</v>
      </c>
      <c r="I2" s="7" t="s">
        <v>8</v>
      </c>
      <c r="J2" s="7" t="s">
        <v>9</v>
      </c>
    </row>
    <row r="3" spans="1:10" x14ac:dyDescent="0.3">
      <c r="A3" s="44" t="s">
        <v>229</v>
      </c>
      <c r="B3" s="44"/>
      <c r="C3" s="44" t="s">
        <v>12</v>
      </c>
      <c r="D3" s="47"/>
      <c r="E3" s="47"/>
      <c r="F3" s="165"/>
    </row>
    <row r="4" spans="1:10" x14ac:dyDescent="0.3">
      <c r="A4" s="166" t="s">
        <v>230</v>
      </c>
      <c r="B4" s="107">
        <v>43844</v>
      </c>
      <c r="C4" s="108" t="s">
        <v>323</v>
      </c>
      <c r="D4" s="108" t="s">
        <v>15</v>
      </c>
      <c r="E4" s="108" t="s">
        <v>324</v>
      </c>
      <c r="F4" s="235">
        <v>1400</v>
      </c>
    </row>
    <row r="5" spans="1:10" x14ac:dyDescent="0.3">
      <c r="A5" s="166" t="s">
        <v>230</v>
      </c>
      <c r="B5" s="107">
        <v>43821</v>
      </c>
      <c r="C5" s="108" t="s">
        <v>325</v>
      </c>
      <c r="D5" s="108" t="s">
        <v>15</v>
      </c>
      <c r="E5" s="108" t="s">
        <v>326</v>
      </c>
      <c r="F5" s="235">
        <v>2000</v>
      </c>
    </row>
    <row r="6" spans="1:10" x14ac:dyDescent="0.3">
      <c r="A6" s="166"/>
      <c r="B6" s="107"/>
      <c r="C6" s="108"/>
      <c r="D6" s="108"/>
      <c r="E6" s="108"/>
      <c r="F6" s="236">
        <f>SUM(F4:F5)</f>
        <v>3400</v>
      </c>
    </row>
    <row r="7" spans="1:10" x14ac:dyDescent="0.3">
      <c r="A7" s="140" t="s">
        <v>229</v>
      </c>
      <c r="B7" s="140"/>
      <c r="C7" s="140" t="s">
        <v>28</v>
      </c>
      <c r="D7" s="142"/>
      <c r="E7" s="237"/>
      <c r="F7" s="238"/>
    </row>
    <row r="8" spans="1:10" x14ac:dyDescent="0.3">
      <c r="A8" s="226" t="s">
        <v>327</v>
      </c>
      <c r="B8" s="143">
        <v>43774</v>
      </c>
      <c r="C8" s="142" t="s">
        <v>328</v>
      </c>
      <c r="D8" s="142" t="s">
        <v>329</v>
      </c>
      <c r="E8" s="237" t="s">
        <v>341</v>
      </c>
      <c r="F8" s="238">
        <v>300</v>
      </c>
    </row>
    <row r="9" spans="1:10" x14ac:dyDescent="0.3">
      <c r="A9" s="226" t="s">
        <v>338</v>
      </c>
      <c r="B9" s="143">
        <v>43846</v>
      </c>
      <c r="C9" s="142" t="s">
        <v>328</v>
      </c>
      <c r="D9" s="142" t="s">
        <v>329</v>
      </c>
      <c r="E9" s="237" t="s">
        <v>340</v>
      </c>
      <c r="F9" s="238">
        <v>600</v>
      </c>
    </row>
    <row r="10" spans="1:10" x14ac:dyDescent="0.3">
      <c r="A10" s="226" t="s">
        <v>339</v>
      </c>
      <c r="B10" s="143">
        <v>43846</v>
      </c>
      <c r="C10" s="142" t="s">
        <v>330</v>
      </c>
      <c r="D10" s="142" t="s">
        <v>337</v>
      </c>
      <c r="E10" s="237" t="s">
        <v>340</v>
      </c>
      <c r="F10" s="238">
        <v>304.2</v>
      </c>
    </row>
    <row r="11" spans="1:10" x14ac:dyDescent="0.3">
      <c r="A11" s="226"/>
      <c r="B11" s="143"/>
      <c r="C11" s="142"/>
      <c r="D11" s="142"/>
      <c r="E11" s="237"/>
      <c r="F11" s="239">
        <f>SUM(F8:F10)</f>
        <v>1204.2</v>
      </c>
    </row>
    <row r="14" spans="1:10" x14ac:dyDescent="0.3">
      <c r="D14" s="8" t="s">
        <v>331</v>
      </c>
      <c r="E14" s="8" t="s">
        <v>229</v>
      </c>
      <c r="F14" s="77">
        <f>F6+F11</f>
        <v>4604.2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FS 2018</vt:lpstr>
      <vt:lpstr>HS 2018</vt:lpstr>
      <vt:lpstr>FS 2019</vt:lpstr>
      <vt:lpstr>Berechnung für HS 2019</vt:lpstr>
      <vt:lpstr>HS 2019</vt:lpstr>
      <vt:lpstr>Bericht 31.12.2019</vt:lpstr>
      <vt:lpstr>Ausbezahlt 2019</vt:lpstr>
      <vt:lpstr>Vergleich 2009 - 2019</vt:lpstr>
      <vt:lpstr>FS 2020</vt:lpstr>
      <vt:lpstr>Budget Antrag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Vereinigung akademischer Mittelbau</dc:creator>
  <cp:lastModifiedBy>Vereinigung akademischer Mittelbau</cp:lastModifiedBy>
  <dcterms:created xsi:type="dcterms:W3CDTF">2020-01-10T08:41:21Z</dcterms:created>
  <dcterms:modified xsi:type="dcterms:W3CDTF">2020-01-16T11:46:06Z</dcterms:modified>
</cp:coreProperties>
</file>