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264" yWindow="660" windowWidth="17280" windowHeight="8964" firstSheet="3" activeTab="4"/>
  </bookViews>
  <sheets>
    <sheet name="JR 2016" sheetId="1" r:id="rId1"/>
    <sheet name="JR 2017" sheetId="3" r:id="rId2"/>
    <sheet name="Budget 2018" sheetId="2" r:id="rId3"/>
    <sheet name="JR 2018" sheetId="4" r:id="rId4"/>
    <sheet name="Budget 2019" sheetId="5" r:id="rId5"/>
    <sheet name="Tabelle1" sheetId="6" r:id="rId6"/>
  </sheets>
  <definedNames>
    <definedName name="_xlnm.Print_Area" localSheetId="0">'JR 2016'!$A$1:$D$48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7" i="5" l="1"/>
  <c r="O31" i="5" s="1"/>
  <c r="D22" i="4"/>
  <c r="D50" i="4"/>
  <c r="N50" i="5"/>
  <c r="N9" i="5"/>
  <c r="N43" i="5" l="1"/>
  <c r="N35" i="5"/>
  <c r="N49" i="5"/>
  <c r="N41" i="5"/>
  <c r="N46" i="5"/>
  <c r="N45" i="5"/>
  <c r="N42" i="5"/>
  <c r="N40" i="5"/>
  <c r="N36" i="5"/>
  <c r="N48" i="5"/>
  <c r="N47" i="5" s="1"/>
  <c r="N34" i="5"/>
  <c r="N16" i="5"/>
  <c r="N8" i="5"/>
  <c r="N26" i="5"/>
  <c r="N25" i="5"/>
  <c r="N24" i="5"/>
  <c r="N22" i="5"/>
  <c r="N21" i="5"/>
  <c r="N20" i="5"/>
  <c r="N19" i="5"/>
  <c r="N18" i="5"/>
  <c r="N10" i="5"/>
  <c r="B50" i="4"/>
  <c r="N17" i="5" l="1"/>
  <c r="N7" i="5"/>
  <c r="B17" i="4"/>
  <c r="O50" i="5"/>
  <c r="N23" i="5"/>
  <c r="N29" i="5"/>
  <c r="M50" i="5"/>
  <c r="L50" i="5"/>
  <c r="K50" i="5"/>
  <c r="J50" i="5"/>
  <c r="I50" i="5"/>
  <c r="H50" i="5"/>
  <c r="G50" i="5"/>
  <c r="F50" i="5"/>
  <c r="E50" i="5"/>
  <c r="D50" i="5"/>
  <c r="C50" i="5"/>
  <c r="M31" i="5"/>
  <c r="K31" i="5"/>
  <c r="K52" i="5" s="1"/>
  <c r="F31" i="5"/>
  <c r="E31" i="5"/>
  <c r="D31" i="5"/>
  <c r="C31" i="5"/>
  <c r="I27" i="5"/>
  <c r="G27" i="5"/>
  <c r="G8" i="5"/>
  <c r="G7" i="5" s="1"/>
  <c r="G31" i="5" s="1"/>
  <c r="L7" i="5"/>
  <c r="L31" i="5" s="1"/>
  <c r="J7" i="5"/>
  <c r="J31" i="5" s="1"/>
  <c r="I7" i="5"/>
  <c r="I31" i="5" s="1"/>
  <c r="H7" i="5"/>
  <c r="H31" i="5" s="1"/>
  <c r="D25" i="4"/>
  <c r="B25" i="4"/>
  <c r="D13" i="4"/>
  <c r="B13" i="4"/>
  <c r="D52" i="5" l="1"/>
  <c r="O52" i="5"/>
  <c r="L52" i="5"/>
  <c r="M52" i="5"/>
  <c r="C52" i="5"/>
  <c r="N31" i="5"/>
  <c r="N52" i="5" s="1"/>
  <c r="H52" i="5"/>
  <c r="E52" i="5"/>
  <c r="F52" i="5"/>
  <c r="J52" i="5"/>
  <c r="G52" i="5"/>
  <c r="I52" i="5"/>
  <c r="N48" i="2"/>
  <c r="N36" i="2"/>
  <c r="O29" i="2"/>
  <c r="O23" i="2"/>
  <c r="O17" i="2"/>
  <c r="O34" i="2"/>
  <c r="N16" i="2"/>
  <c r="O16" i="2" s="1"/>
  <c r="O26" i="2"/>
  <c r="O25" i="2"/>
  <c r="O24" i="2"/>
  <c r="O6" i="2"/>
  <c r="O5" i="2"/>
  <c r="O4" i="2"/>
  <c r="N50" i="2" l="1"/>
  <c r="N31" i="2"/>
  <c r="L7" i="2"/>
  <c r="L48" i="2"/>
  <c r="D42" i="3"/>
  <c r="B45" i="3"/>
  <c r="D25" i="3"/>
  <c r="B25" i="3"/>
  <c r="D13" i="3"/>
  <c r="B13" i="3"/>
  <c r="B12" i="1"/>
  <c r="D12" i="1"/>
  <c r="D45" i="3" l="1"/>
  <c r="M48" i="2"/>
  <c r="M31" i="2"/>
  <c r="O31" i="2" s="1"/>
  <c r="M50" i="2" l="1"/>
  <c r="L31" i="2"/>
  <c r="L50" i="2" s="1"/>
  <c r="K31" i="2" l="1"/>
  <c r="K48" i="2" l="1"/>
  <c r="K50" i="2" s="1"/>
  <c r="B46" i="1"/>
  <c r="D44" i="1" s="1"/>
  <c r="D43" i="1"/>
  <c r="B24" i="1"/>
  <c r="J48" i="2"/>
  <c r="J7" i="2"/>
  <c r="J31" i="2" s="1"/>
  <c r="I48" i="2"/>
  <c r="I7" i="2"/>
  <c r="I27" i="2"/>
  <c r="H48" i="2"/>
  <c r="G48" i="2"/>
  <c r="F48" i="2"/>
  <c r="F31" i="2"/>
  <c r="E48" i="2"/>
  <c r="E31" i="2"/>
  <c r="D48" i="2"/>
  <c r="D31" i="2"/>
  <c r="D50" i="2" s="1"/>
  <c r="C48" i="2"/>
  <c r="C50" i="2" s="1"/>
  <c r="C31" i="2"/>
  <c r="G27" i="2"/>
  <c r="G8" i="2"/>
  <c r="G7" i="2" s="1"/>
  <c r="H7" i="2"/>
  <c r="H31" i="2"/>
  <c r="D24" i="1"/>
  <c r="F50" i="2" l="1"/>
  <c r="G31" i="2"/>
  <c r="G50" i="2" s="1"/>
  <c r="H50" i="2"/>
  <c r="I31" i="2"/>
  <c r="I50" i="2" s="1"/>
  <c r="E50" i="2"/>
  <c r="J50" i="2"/>
  <c r="D46" i="1"/>
  <c r="D49" i="4" l="1"/>
</calcChain>
</file>

<file path=xl/sharedStrings.xml><?xml version="1.0" encoding="utf-8"?>
<sst xmlns="http://schemas.openxmlformats.org/spreadsheetml/2006/main" count="355" uniqueCount="135">
  <si>
    <t>Post</t>
  </si>
  <si>
    <t>Kapital</t>
  </si>
  <si>
    <t>Bank</t>
  </si>
  <si>
    <t>Kreditoren</t>
  </si>
  <si>
    <t>trans. Passiven</t>
  </si>
  <si>
    <t>Debitoren</t>
  </si>
  <si>
    <t>trans. Aktiven (VSt.)</t>
  </si>
  <si>
    <t>Bargeld (Kasse Büro)</t>
  </si>
  <si>
    <t>Wertschriften</t>
  </si>
  <si>
    <t>Total</t>
  </si>
  <si>
    <t>Gewinn 2014</t>
  </si>
  <si>
    <t>Verbandspolitik</t>
  </si>
  <si>
    <t>Mitgliederbeiträge</t>
  </si>
  <si>
    <t>Veranstaltungen</t>
  </si>
  <si>
    <t>Spenden</t>
  </si>
  <si>
    <t>Versände</t>
  </si>
  <si>
    <t>Subvention</t>
  </si>
  <si>
    <t>Personal</t>
  </si>
  <si>
    <t>Zusatzfinanzierung UZH</t>
  </si>
  <si>
    <t xml:space="preserve">Präsidium </t>
  </si>
  <si>
    <t>Zinsen</t>
  </si>
  <si>
    <t>Publikationen</t>
  </si>
  <si>
    <t>Erlöse</t>
  </si>
  <si>
    <t>Vorstandsspesen</t>
  </si>
  <si>
    <t>Administration</t>
  </si>
  <si>
    <t>Kontospesen</t>
  </si>
  <si>
    <t>Beiträge, Spenden</t>
  </si>
  <si>
    <t>Entschädigungen</t>
  </si>
  <si>
    <t>Total Ertrag</t>
  </si>
  <si>
    <t>versch./a.o. Aufwände</t>
  </si>
  <si>
    <t>Abschreibungen</t>
  </si>
  <si>
    <t>Total Aufwand</t>
  </si>
  <si>
    <t>Bilanz und Erfolgsrechnung z.H. Mitgliederversammlung 2016</t>
  </si>
  <si>
    <t>Bilanz per 31.12.2015</t>
  </si>
  <si>
    <t>trans. Passiven Personal, Präsidium, Vorstand</t>
  </si>
  <si>
    <t>Mitgliederbeiträge 2016</t>
  </si>
  <si>
    <t>Ressorts</t>
  </si>
  <si>
    <t>Vorstand Sitzungsgelder</t>
  </si>
  <si>
    <t>Drittmittelkonto UZH</t>
  </si>
  <si>
    <t>Gewinn 2015</t>
  </si>
  <si>
    <t xml:space="preserve">Tagungsfonds 2015 </t>
  </si>
  <si>
    <t>Bilanz per 31.12.2016</t>
  </si>
  <si>
    <t>Konto UZH</t>
  </si>
  <si>
    <t>Verlust</t>
  </si>
  <si>
    <t>Gewinn/Verlust Vorjahr</t>
  </si>
  <si>
    <t>Tutorate</t>
  </si>
  <si>
    <t>Verlust 2016</t>
  </si>
  <si>
    <t>Aufwand</t>
  </si>
  <si>
    <t>2012 (real)</t>
  </si>
  <si>
    <t>Budget 2013</t>
  </si>
  <si>
    <t>2013 (real)</t>
  </si>
  <si>
    <t>Budget 2014</t>
  </si>
  <si>
    <t>2014 (real)</t>
  </si>
  <si>
    <t>Budget 2015</t>
  </si>
  <si>
    <t>2015 (real)</t>
  </si>
  <si>
    <t>Budget 2016 (minimal)</t>
  </si>
  <si>
    <t>2016 (real)</t>
  </si>
  <si>
    <t>Budget 2017</t>
  </si>
  <si>
    <t>Präsidium</t>
  </si>
  <si>
    <t>Mitarbeiterin</t>
  </si>
  <si>
    <t>Hilfsassistenz</t>
  </si>
  <si>
    <t>Publikation Jubiläum</t>
  </si>
  <si>
    <t>Film Jubiläum</t>
  </si>
  <si>
    <t>a.o. Aufwände</t>
  </si>
  <si>
    <t>Erträge</t>
  </si>
  <si>
    <t>Budget 2016</t>
  </si>
  <si>
    <t>Subventionen</t>
  </si>
  <si>
    <t>Projektmittel Subventionen</t>
  </si>
  <si>
    <t>Erfolg / Verlust</t>
  </si>
  <si>
    <t>Erfolgsrechnung 1.1.2016 bis 31.12.2016</t>
  </si>
  <si>
    <t>Subvention Präsidium</t>
  </si>
  <si>
    <t>Jubiläum 2018</t>
  </si>
  <si>
    <t>Events Jubiläum 2018</t>
  </si>
  <si>
    <t>2017 (real)</t>
  </si>
  <si>
    <t>Budget 2018</t>
  </si>
  <si>
    <t>Film Kunsthalle</t>
  </si>
  <si>
    <t>VAUZ Budget 2018</t>
  </si>
  <si>
    <t>Jahresrechnung 1.1.2017 bis 31.12.2017</t>
  </si>
  <si>
    <t>Bilanz per 31.12.2017</t>
  </si>
  <si>
    <t>Erfolgsrechnung 1.1.2017 bis 31.12.2017</t>
  </si>
  <si>
    <t>Tagungsfonds 2017</t>
  </si>
  <si>
    <t>Gewinn</t>
  </si>
  <si>
    <t>Film Jubbiläum</t>
  </si>
  <si>
    <t xml:space="preserve">Sponsoring ZUNIV Ringvorlesung Jubiläum </t>
  </si>
  <si>
    <t>Verschiedene a.o Erträge</t>
  </si>
  <si>
    <t>Gewinn 2017</t>
  </si>
  <si>
    <t>Jahresrechnung 1.1.2016 bis 31.12.2016</t>
  </si>
  <si>
    <t>a.o. Erträge</t>
  </si>
  <si>
    <t>Bilanz und Erfolgsrechnung z.H. Mitgliederversammlung 2017</t>
  </si>
  <si>
    <t>eingegangene Spenden</t>
  </si>
  <si>
    <t>Restbetrag 2018</t>
  </si>
  <si>
    <t>Vorlesung Jubiläum</t>
  </si>
  <si>
    <t>Interviews Jubiläum</t>
  </si>
  <si>
    <t>VAUZ Festakt 20.6.2018</t>
  </si>
  <si>
    <t>UZH MA Fest 29.6.2018</t>
  </si>
  <si>
    <t>Ausgaben</t>
  </si>
  <si>
    <t>Mus(s)e</t>
  </si>
  <si>
    <t>Rektoratsdienst UZH Fest</t>
  </si>
  <si>
    <t>Rektoratsdienst Bühne</t>
  </si>
  <si>
    <t>Einnahmen</t>
  </si>
  <si>
    <t>VAUZ Werbemittel, Kugelschreiber, Taschen, Bänder, Shirts, Grafik</t>
  </si>
  <si>
    <t>Jahresrechnung 1.1.2018 bis 31.12.2018</t>
  </si>
  <si>
    <t>Bilanz per 31.12.2018</t>
  </si>
  <si>
    <t>Tagungsfonds 2018</t>
  </si>
  <si>
    <t>Verlust 2018</t>
  </si>
  <si>
    <t>Erfolgsrechnung 1.1.2018 bis 31.12.2018</t>
  </si>
  <si>
    <t>Bilanz und Erfolgsrechnung z.H. Mitgliederversammlung 2018</t>
  </si>
  <si>
    <t>Präsidium Merlin Incerti Medici</t>
  </si>
  <si>
    <t>Präsidium Georg Winterberger</t>
  </si>
  <si>
    <t>Präsidium Oriana Schällibaum</t>
  </si>
  <si>
    <t>Entschädigungen Ressorts</t>
  </si>
  <si>
    <t>VAUZ Festakt Events Jubiläum 2018</t>
  </si>
  <si>
    <t>UZH MA Fest 2018 Events Jubiläum</t>
  </si>
  <si>
    <t>Mus(s)e 5.10.2018</t>
  </si>
  <si>
    <t>UZH MA Fest 2018 Einnahmen Tombola</t>
  </si>
  <si>
    <t>VAUZ Budget 2019</t>
  </si>
  <si>
    <t>Budget 2019</t>
  </si>
  <si>
    <t>2018 (real)</t>
  </si>
  <si>
    <t>Sitzungsgelder 2015</t>
  </si>
  <si>
    <t>Spenden Jubiläumspublikation</t>
  </si>
  <si>
    <t>Subventionen Rektoratsdienst</t>
  </si>
  <si>
    <t>Zusatzfinanzierung UZH Präsidium</t>
  </si>
  <si>
    <t>Zusatzfinanzierung UZH Betrieb</t>
  </si>
  <si>
    <t>Zusatzfinanzierung UZH Ringvorlesung</t>
  </si>
  <si>
    <t>Zusatzfinanzierung Film</t>
  </si>
  <si>
    <t>Kostenteilung Ständetalks</t>
  </si>
  <si>
    <t>Verschiedene/a.o. Erträge</t>
  </si>
  <si>
    <t>Rektoratsdienst</t>
  </si>
  <si>
    <t>Spenden Publikation Jubiläum</t>
  </si>
  <si>
    <t>Tombola Einnahmen</t>
  </si>
  <si>
    <t>Subvention UZH Ringvorlesung</t>
  </si>
  <si>
    <t>Gewinn/Verlust</t>
  </si>
  <si>
    <t>Subventionen UZH Betrieb</t>
  </si>
  <si>
    <t>Subventionen UZH Projektmittel</t>
  </si>
  <si>
    <t>Subvention Kunsthalle Film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</si>
</sst>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b/>
      <sz val="16"/>
      <name val="Helvetica"/>
      <family val="2"/>
    </font>
    <font>
      <sz val="11"/>
      <color theme="1"/>
      <name val="Helvetica"/>
      <family val="2"/>
    </font>
    <font>
      <sz val="12"/>
      <name val="Helvetica"/>
      <family val="2"/>
    </font>
    <font>
      <b/>
      <sz val="14"/>
      <name val="Helvetica"/>
      <family val="2"/>
    </font>
    <font>
      <b/>
      <sz val="12"/>
      <name val="Helvetica"/>
      <family val="2"/>
    </font>
    <font>
      <sz val="8"/>
      <name val="Helvetica"/>
      <family val="2"/>
    </font>
    <font>
      <b/>
      <u/>
      <sz val="18"/>
      <name val="Helvetica"/>
      <family val="2"/>
    </font>
    <font>
      <b/>
      <sz val="13"/>
      <name val="Helvetica"/>
      <family val="2"/>
    </font>
    <font>
      <b/>
      <i/>
      <sz val="12"/>
      <name val="Helvetica"/>
      <family val="2"/>
    </font>
    <font>
      <i/>
      <sz val="11"/>
      <name val="Helvetica"/>
      <family val="2"/>
    </font>
    <font>
      <b/>
      <u/>
      <sz val="13"/>
      <name val="Helvetica"/>
      <family val="2"/>
    </font>
    <font>
      <sz val="11.5"/>
      <color theme="1"/>
      <name val="Arial"/>
      <family val="2"/>
    </font>
    <font>
      <i/>
      <sz val="12"/>
      <name val="Helvetica"/>
      <family val="2"/>
    </font>
    <font>
      <u/>
      <sz val="12"/>
      <name val="Helvetica"/>
      <family val="2"/>
    </font>
    <font>
      <i/>
      <u/>
      <sz val="12"/>
      <name val="Helvetica"/>
      <family val="2"/>
    </font>
    <font>
      <b/>
      <u/>
      <sz val="12"/>
      <name val="Helvetica"/>
      <family val="2"/>
    </font>
    <font>
      <sz val="12"/>
      <name val="Helvetica"/>
      <family val="2"/>
    </font>
    <font>
      <b/>
      <sz val="12"/>
      <name val="Helvetica"/>
      <family val="2"/>
    </font>
    <font>
      <i/>
      <sz val="11"/>
      <name val="Helvetica"/>
      <family val="2"/>
    </font>
    <font>
      <sz val="11"/>
      <name val="Helvetica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4" fontId="2" fillId="0" borderId="0" xfId="0" applyNumberFormat="1" applyFont="1"/>
    <xf numFmtId="4" fontId="3" fillId="0" borderId="0" xfId="0" applyNumberFormat="1" applyFont="1"/>
    <xf numFmtId="4" fontId="3" fillId="0" borderId="2" xfId="0" applyNumberFormat="1" applyFont="1" applyBorder="1"/>
    <xf numFmtId="4" fontId="5" fillId="0" borderId="0" xfId="0" applyNumberFormat="1" applyFont="1"/>
    <xf numFmtId="4" fontId="6" fillId="0" borderId="0" xfId="0" applyNumberFormat="1" applyFont="1"/>
    <xf numFmtId="4" fontId="4" fillId="0" borderId="1" xfId="0" applyNumberFormat="1" applyFont="1" applyBorder="1"/>
    <xf numFmtId="4" fontId="3" fillId="0" borderId="3" xfId="0" applyNumberFormat="1" applyFont="1" applyBorder="1"/>
    <xf numFmtId="4" fontId="3" fillId="0" borderId="4" xfId="0" applyNumberFormat="1" applyFont="1" applyBorder="1"/>
    <xf numFmtId="0" fontId="0" fillId="0" borderId="4" xfId="0" applyBorder="1"/>
    <xf numFmtId="4" fontId="5" fillId="0" borderId="4" xfId="0" applyNumberFormat="1" applyFont="1" applyBorder="1"/>
    <xf numFmtId="4" fontId="0" fillId="0" borderId="0" xfId="0" applyNumberFormat="1"/>
    <xf numFmtId="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" fontId="3" fillId="0" borderId="5" xfId="0" applyNumberFormat="1" applyFont="1" applyBorder="1"/>
    <xf numFmtId="0" fontId="0" fillId="0" borderId="2" xfId="0" applyBorder="1"/>
    <xf numFmtId="0" fontId="7" fillId="0" borderId="0" xfId="0" applyFont="1" applyAlignment="1">
      <alignment horizontal="left"/>
    </xf>
    <xf numFmtId="0" fontId="2" fillId="0" borderId="0" xfId="0" applyFont="1"/>
    <xf numFmtId="4" fontId="10" fillId="0" borderId="0" xfId="0" applyNumberFormat="1" applyFont="1"/>
    <xf numFmtId="0" fontId="8" fillId="0" borderId="1" xfId="0" applyFont="1" applyBorder="1"/>
    <xf numFmtId="0" fontId="2" fillId="0" borderId="1" xfId="0" applyFont="1" applyBorder="1"/>
    <xf numFmtId="4" fontId="11" fillId="0" borderId="1" xfId="0" applyNumberFormat="1" applyFont="1" applyBorder="1"/>
    <xf numFmtId="3" fontId="8" fillId="0" borderId="1" xfId="0" applyNumberFormat="1" applyFont="1" applyBorder="1"/>
    <xf numFmtId="4" fontId="3" fillId="0" borderId="2" xfId="0" applyNumberFormat="1" applyFont="1" applyBorder="1" applyAlignment="1">
      <alignment horizontal="right"/>
    </xf>
    <xf numFmtId="4" fontId="3" fillId="0" borderId="0" xfId="0" applyNumberFormat="1" applyFont="1" applyAlignment="1">
      <alignment horizontal="right"/>
    </xf>
    <xf numFmtId="0" fontId="8" fillId="0" borderId="0" xfId="0" applyFont="1"/>
    <xf numFmtId="0" fontId="3" fillId="0" borderId="0" xfId="0" applyFont="1"/>
    <xf numFmtId="0" fontId="9" fillId="0" borderId="0" xfId="0" applyFont="1"/>
    <xf numFmtId="4" fontId="9" fillId="0" borderId="0" xfId="0" applyNumberFormat="1" applyFont="1"/>
    <xf numFmtId="0" fontId="10" fillId="0" borderId="0" xfId="0" applyFont="1"/>
    <xf numFmtId="4" fontId="11" fillId="0" borderId="0" xfId="0" applyNumberFormat="1" applyFont="1"/>
    <xf numFmtId="4" fontId="8" fillId="0" borderId="0" xfId="0" applyNumberFormat="1" applyFont="1"/>
    <xf numFmtId="0" fontId="5" fillId="0" borderId="0" xfId="0" applyFont="1"/>
    <xf numFmtId="0" fontId="0" fillId="0" borderId="0" xfId="0" applyAlignment="1">
      <alignment horizontal="right"/>
    </xf>
    <xf numFmtId="4" fontId="10" fillId="0" borderId="0" xfId="0" applyNumberFormat="1" applyFont="1" applyAlignment="1">
      <alignment horizontal="right"/>
    </xf>
    <xf numFmtId="4" fontId="12" fillId="0" borderId="0" xfId="0" applyNumberFormat="1" applyFont="1"/>
    <xf numFmtId="4" fontId="1" fillId="0" borderId="0" xfId="0" applyNumberFormat="1" applyFont="1"/>
    <xf numFmtId="14" fontId="8" fillId="0" borderId="0" xfId="0" applyNumberFormat="1" applyFont="1"/>
    <xf numFmtId="4" fontId="13" fillId="0" borderId="0" xfId="0" applyNumberFormat="1" applyFont="1"/>
    <xf numFmtId="4" fontId="14" fillId="0" borderId="0" xfId="0" applyNumberFormat="1" applyFont="1"/>
    <xf numFmtId="4" fontId="15" fillId="0" borderId="0" xfId="0" applyNumberFormat="1" applyFont="1"/>
    <xf numFmtId="4" fontId="3" fillId="0" borderId="6" xfId="0" applyNumberFormat="1" applyFont="1" applyBorder="1"/>
    <xf numFmtId="4" fontId="5" fillId="0" borderId="2" xfId="0" applyNumberFormat="1" applyFont="1" applyBorder="1"/>
    <xf numFmtId="4" fontId="16" fillId="0" borderId="0" xfId="0" applyNumberFormat="1" applyFont="1"/>
    <xf numFmtId="4" fontId="5" fillId="0" borderId="6" xfId="0" applyNumberFormat="1" applyFont="1" applyBorder="1"/>
    <xf numFmtId="4" fontId="3" fillId="2" borderId="0" xfId="0" applyNumberFormat="1" applyFont="1" applyFill="1"/>
    <xf numFmtId="4" fontId="17" fillId="0" borderId="0" xfId="0" applyNumberFormat="1" applyFont="1"/>
    <xf numFmtId="2" fontId="10" fillId="0" borderId="0" xfId="0" applyNumberFormat="1" applyFont="1"/>
    <xf numFmtId="2" fontId="3" fillId="0" borderId="0" xfId="0" applyNumberFormat="1" applyFont="1"/>
    <xf numFmtId="4" fontId="18" fillId="0" borderId="0" xfId="0" applyNumberFormat="1" applyFont="1"/>
    <xf numFmtId="4" fontId="19" fillId="0" borderId="0" xfId="0" applyNumberFormat="1" applyFont="1"/>
    <xf numFmtId="4" fontId="20" fillId="0" borderId="0" xfId="0" applyNumberFormat="1" applyFont="1"/>
    <xf numFmtId="0" fontId="19" fillId="0" borderId="0" xfId="0" applyFont="1"/>
    <xf numFmtId="4" fontId="1" fillId="0" borderId="0" xfId="0" applyNumberFormat="1" applyFont="1"/>
    <xf numFmtId="4" fontId="4" fillId="0" borderId="1" xfId="0" applyNumberFormat="1" applyFont="1" applyBorder="1"/>
    <xf numFmtId="4" fontId="4" fillId="0" borderId="0" xfId="0" applyNumberFormat="1" applyFont="1"/>
    <xf numFmtId="4" fontId="21" fillId="0" borderId="0" xfId="0" applyNumberFormat="1" applyFont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opLeftCell="C1" workbookViewId="0">
      <selection activeCell="B32" sqref="B32"/>
    </sheetView>
  </sheetViews>
  <sheetFormatPr baseColWidth="10" defaultColWidth="11.5546875" defaultRowHeight="14.4" x14ac:dyDescent="0.3"/>
  <cols>
    <col min="1" max="1" width="28.109375" customWidth="1"/>
    <col min="2" max="2" width="15.88671875" customWidth="1"/>
    <col min="3" max="3" width="46.109375" customWidth="1"/>
    <col min="4" max="4" width="13.33203125" customWidth="1"/>
  </cols>
  <sheetData>
    <row r="1" spans="1:9" ht="21" x14ac:dyDescent="0.4">
      <c r="A1" s="53" t="s">
        <v>86</v>
      </c>
      <c r="B1" s="53"/>
      <c r="C1" s="53"/>
      <c r="D1" s="53"/>
    </row>
    <row r="2" spans="1:9" ht="15.6" x14ac:dyDescent="0.3">
      <c r="A2" s="5"/>
      <c r="B2" s="2"/>
      <c r="C2" s="2"/>
      <c r="D2" s="2"/>
    </row>
    <row r="3" spans="1:9" ht="18" thickBot="1" x14ac:dyDescent="0.35">
      <c r="A3" s="54" t="s">
        <v>33</v>
      </c>
      <c r="B3" s="54"/>
      <c r="C3" s="54"/>
      <c r="D3" s="54"/>
    </row>
    <row r="4" spans="1:9" ht="15.6" x14ac:dyDescent="0.3">
      <c r="A4" s="2" t="s">
        <v>0</v>
      </c>
      <c r="B4" s="14">
        <v>27153.4</v>
      </c>
      <c r="C4" s="2" t="s">
        <v>1</v>
      </c>
      <c r="D4" s="2">
        <v>46381.919999999998</v>
      </c>
    </row>
    <row r="5" spans="1:9" ht="15.6" x14ac:dyDescent="0.3">
      <c r="A5" s="2" t="s">
        <v>2</v>
      </c>
      <c r="B5" s="3">
        <v>46514.9</v>
      </c>
      <c r="C5" s="2" t="s">
        <v>3</v>
      </c>
      <c r="D5" s="2">
        <v>0</v>
      </c>
    </row>
    <row r="6" spans="1:9" ht="15.6" x14ac:dyDescent="0.3">
      <c r="A6" s="2" t="s">
        <v>38</v>
      </c>
      <c r="B6" s="3">
        <v>-110.25</v>
      </c>
      <c r="C6" s="2" t="s">
        <v>4</v>
      </c>
      <c r="D6" s="2">
        <v>1172.6500000000001</v>
      </c>
    </row>
    <row r="7" spans="1:9" ht="15.6" x14ac:dyDescent="0.3">
      <c r="A7" s="2" t="s">
        <v>5</v>
      </c>
      <c r="B7" s="3">
        <v>0</v>
      </c>
      <c r="C7" s="2" t="s">
        <v>34</v>
      </c>
      <c r="D7" s="2">
        <v>6787.5</v>
      </c>
    </row>
    <row r="8" spans="1:9" ht="15.6" x14ac:dyDescent="0.3">
      <c r="A8" s="2" t="s">
        <v>6</v>
      </c>
      <c r="B8" s="3">
        <v>0</v>
      </c>
      <c r="C8" s="2" t="s">
        <v>35</v>
      </c>
      <c r="D8" s="2">
        <v>0</v>
      </c>
    </row>
    <row r="9" spans="1:9" ht="15.6" x14ac:dyDescent="0.3">
      <c r="A9" s="2" t="s">
        <v>7</v>
      </c>
      <c r="B9" s="3">
        <v>16.899999999999999</v>
      </c>
      <c r="C9" s="2" t="s">
        <v>40</v>
      </c>
      <c r="D9" s="2">
        <v>15302.36</v>
      </c>
    </row>
    <row r="10" spans="1:9" ht="15.6" x14ac:dyDescent="0.3">
      <c r="A10" s="2" t="s">
        <v>8</v>
      </c>
      <c r="B10" s="3">
        <v>500</v>
      </c>
      <c r="C10" s="2" t="s">
        <v>10</v>
      </c>
      <c r="D10" s="2">
        <v>895.18</v>
      </c>
      <c r="G10" s="11"/>
    </row>
    <row r="11" spans="1:9" ht="15.6" x14ac:dyDescent="0.3">
      <c r="B11" s="15"/>
      <c r="C11" s="2" t="s">
        <v>39</v>
      </c>
      <c r="D11" s="2">
        <v>3535.34</v>
      </c>
      <c r="G11" s="12"/>
      <c r="I11" s="12"/>
    </row>
    <row r="12" spans="1:9" ht="15.6" x14ac:dyDescent="0.3">
      <c r="A12" s="4" t="s">
        <v>9</v>
      </c>
      <c r="B12" s="4">
        <f>SUM(B4:B11)</f>
        <v>74074.95</v>
      </c>
      <c r="C12" s="2"/>
      <c r="D12" s="4">
        <f>SUM(D4:D11)</f>
        <v>74074.949999999983</v>
      </c>
      <c r="F12" s="12"/>
      <c r="G12" s="12"/>
      <c r="I12" s="12"/>
    </row>
    <row r="13" spans="1:9" ht="15.6" x14ac:dyDescent="0.3">
      <c r="A13" s="4"/>
      <c r="B13" s="4"/>
      <c r="C13" s="2"/>
      <c r="D13" s="4"/>
      <c r="F13" s="12"/>
    </row>
    <row r="14" spans="1:9" ht="18" thickBot="1" x14ac:dyDescent="0.35">
      <c r="A14" s="54" t="s">
        <v>41</v>
      </c>
      <c r="B14" s="54"/>
      <c r="C14" s="54"/>
      <c r="D14" s="54"/>
      <c r="H14" s="12"/>
      <c r="I14" s="12"/>
    </row>
    <row r="15" spans="1:9" ht="15.6" x14ac:dyDescent="0.3">
      <c r="A15" s="2" t="s">
        <v>0</v>
      </c>
      <c r="B15" s="14">
        <v>8247.9599999999991</v>
      </c>
      <c r="C15" s="2" t="s">
        <v>1</v>
      </c>
      <c r="D15" s="2">
        <v>47277.1</v>
      </c>
      <c r="H15" s="12"/>
      <c r="I15" s="12"/>
    </row>
    <row r="16" spans="1:9" ht="15.6" x14ac:dyDescent="0.3">
      <c r="A16" s="2" t="s">
        <v>2</v>
      </c>
      <c r="B16" s="23">
        <v>46514.05</v>
      </c>
      <c r="C16" s="2" t="s">
        <v>3</v>
      </c>
      <c r="D16" s="2">
        <v>2100</v>
      </c>
      <c r="H16" s="13"/>
    </row>
    <row r="17" spans="1:10" ht="15.6" x14ac:dyDescent="0.3">
      <c r="A17" s="2" t="s">
        <v>38</v>
      </c>
      <c r="B17" s="3">
        <v>3935.7</v>
      </c>
      <c r="C17" s="2" t="s">
        <v>4</v>
      </c>
      <c r="D17" s="2">
        <v>4248.7</v>
      </c>
      <c r="H17" s="12"/>
      <c r="J17" s="11"/>
    </row>
    <row r="18" spans="1:10" ht="15.6" x14ac:dyDescent="0.3">
      <c r="A18" s="2" t="s">
        <v>42</v>
      </c>
      <c r="B18" s="3">
        <v>-482.2</v>
      </c>
      <c r="C18" s="2" t="s">
        <v>34</v>
      </c>
      <c r="D18" s="2">
        <v>12992.08</v>
      </c>
      <c r="H18" s="12"/>
      <c r="J18" s="11"/>
    </row>
    <row r="19" spans="1:10" ht="15.6" x14ac:dyDescent="0.3">
      <c r="A19" s="2" t="s">
        <v>5</v>
      </c>
      <c r="B19" s="3">
        <v>10763.75</v>
      </c>
      <c r="C19" s="2" t="s">
        <v>40</v>
      </c>
      <c r="D19" s="2">
        <v>14949.67</v>
      </c>
      <c r="H19" s="12"/>
    </row>
    <row r="20" spans="1:10" ht="15.6" x14ac:dyDescent="0.3">
      <c r="A20" s="2" t="s">
        <v>6</v>
      </c>
      <c r="B20" s="3">
        <v>0</v>
      </c>
      <c r="C20" s="2" t="s">
        <v>44</v>
      </c>
      <c r="D20" s="2">
        <v>3535.34</v>
      </c>
      <c r="H20" s="11"/>
    </row>
    <row r="21" spans="1:10" ht="15.6" x14ac:dyDescent="0.3">
      <c r="A21" s="2" t="s">
        <v>7</v>
      </c>
      <c r="B21" s="3">
        <v>16.899999999999999</v>
      </c>
    </row>
    <row r="22" spans="1:10" ht="15.6" x14ac:dyDescent="0.3">
      <c r="A22" s="2" t="s">
        <v>8</v>
      </c>
      <c r="B22" s="3">
        <v>500</v>
      </c>
      <c r="C22" s="2"/>
      <c r="D22" s="2"/>
    </row>
    <row r="23" spans="1:10" ht="15.6" x14ac:dyDescent="0.3">
      <c r="A23" s="2" t="s">
        <v>43</v>
      </c>
      <c r="B23" s="3">
        <v>15606.73</v>
      </c>
      <c r="D23" s="2"/>
      <c r="G23" s="11"/>
    </row>
    <row r="24" spans="1:10" ht="15.6" x14ac:dyDescent="0.3">
      <c r="A24" s="4" t="s">
        <v>9</v>
      </c>
      <c r="B24" s="4">
        <f>SUM(B15:B23)</f>
        <v>85102.89</v>
      </c>
      <c r="C24" s="2"/>
      <c r="D24" s="4">
        <f>SUM(D15:D23)</f>
        <v>85102.889999999985</v>
      </c>
    </row>
    <row r="28" spans="1:10" x14ac:dyDescent="0.3">
      <c r="H28" s="11"/>
    </row>
    <row r="29" spans="1:10" ht="18" thickBot="1" x14ac:dyDescent="0.35">
      <c r="A29" s="6" t="s">
        <v>69</v>
      </c>
      <c r="B29" s="6"/>
      <c r="C29" s="6"/>
      <c r="D29" s="6"/>
      <c r="H29" s="11"/>
    </row>
    <row r="30" spans="1:10" ht="15.6" x14ac:dyDescent="0.3">
      <c r="A30" s="2" t="s">
        <v>11</v>
      </c>
      <c r="B30" s="2">
        <v>0</v>
      </c>
      <c r="C30" s="7" t="s">
        <v>12</v>
      </c>
      <c r="D30" s="2">
        <v>11994</v>
      </c>
      <c r="H30" s="11"/>
    </row>
    <row r="31" spans="1:10" ht="15.6" x14ac:dyDescent="0.3">
      <c r="A31" s="2" t="s">
        <v>13</v>
      </c>
      <c r="B31" s="2">
        <v>6307</v>
      </c>
      <c r="C31" s="8" t="s">
        <v>14</v>
      </c>
      <c r="D31" s="2">
        <v>312.5</v>
      </c>
    </row>
    <row r="32" spans="1:10" ht="15.6" x14ac:dyDescent="0.3">
      <c r="A32" s="2" t="s">
        <v>15</v>
      </c>
      <c r="B32" s="2">
        <v>9103.85</v>
      </c>
      <c r="C32" s="8" t="s">
        <v>16</v>
      </c>
      <c r="D32" s="2">
        <v>0</v>
      </c>
    </row>
    <row r="33" spans="1:4" ht="15.6" x14ac:dyDescent="0.3">
      <c r="A33" s="2" t="s">
        <v>17</v>
      </c>
      <c r="B33" s="2">
        <v>62439.35</v>
      </c>
      <c r="C33" s="8" t="s">
        <v>18</v>
      </c>
      <c r="D33" s="2">
        <v>82693.75</v>
      </c>
    </row>
    <row r="34" spans="1:4" ht="15.6" x14ac:dyDescent="0.3">
      <c r="A34" s="2" t="s">
        <v>45</v>
      </c>
      <c r="B34" s="2">
        <v>2693.75</v>
      </c>
      <c r="C34" s="8" t="s">
        <v>20</v>
      </c>
      <c r="D34" s="2">
        <v>0</v>
      </c>
    </row>
    <row r="35" spans="1:4" ht="15.6" x14ac:dyDescent="0.3">
      <c r="A35" s="2" t="s">
        <v>19</v>
      </c>
      <c r="B35" s="2">
        <v>18397.95</v>
      </c>
      <c r="C35" s="8" t="s">
        <v>22</v>
      </c>
      <c r="D35" s="2">
        <v>0</v>
      </c>
    </row>
    <row r="36" spans="1:4" ht="15.6" x14ac:dyDescent="0.3">
      <c r="A36" s="2" t="s">
        <v>36</v>
      </c>
      <c r="B36" s="3">
        <v>7395.83</v>
      </c>
    </row>
    <row r="37" spans="1:4" ht="15.6" x14ac:dyDescent="0.3">
      <c r="A37" s="2" t="s">
        <v>37</v>
      </c>
      <c r="B37" s="2">
        <v>0</v>
      </c>
      <c r="C37" s="8"/>
      <c r="D37" s="2"/>
    </row>
    <row r="38" spans="1:4" ht="15.6" x14ac:dyDescent="0.3">
      <c r="A38" s="2" t="s">
        <v>21</v>
      </c>
      <c r="B38" s="2">
        <v>0</v>
      </c>
      <c r="C38" s="9"/>
    </row>
    <row r="39" spans="1:4" ht="15.6" x14ac:dyDescent="0.3">
      <c r="A39" s="2" t="s">
        <v>23</v>
      </c>
      <c r="B39" s="2">
        <v>312.75</v>
      </c>
      <c r="C39" s="8"/>
      <c r="D39" s="2"/>
    </row>
    <row r="40" spans="1:4" ht="15.6" x14ac:dyDescent="0.3">
      <c r="A40" s="2" t="s">
        <v>24</v>
      </c>
      <c r="B40" s="2">
        <v>3182.65</v>
      </c>
      <c r="C40" s="8"/>
      <c r="D40" s="2"/>
    </row>
    <row r="41" spans="1:4" ht="15.6" x14ac:dyDescent="0.3">
      <c r="A41" s="2" t="s">
        <v>25</v>
      </c>
      <c r="B41" s="2">
        <v>33.85</v>
      </c>
      <c r="C41" s="8"/>
      <c r="D41" s="2"/>
    </row>
    <row r="42" spans="1:4" ht="15.6" x14ac:dyDescent="0.3">
      <c r="A42" s="2" t="s">
        <v>26</v>
      </c>
      <c r="B42" s="2">
        <v>620</v>
      </c>
      <c r="C42" s="9"/>
    </row>
    <row r="43" spans="1:4" ht="15.6" x14ac:dyDescent="0.3">
      <c r="A43" s="2" t="s">
        <v>27</v>
      </c>
      <c r="B43" s="2">
        <v>0</v>
      </c>
      <c r="C43" s="10" t="s">
        <v>28</v>
      </c>
      <c r="D43" s="4">
        <f>SUM(D30:D37)</f>
        <v>95000.25</v>
      </c>
    </row>
    <row r="44" spans="1:4" ht="15.6" x14ac:dyDescent="0.3">
      <c r="A44" s="2" t="s">
        <v>29</v>
      </c>
      <c r="B44" s="2">
        <v>120</v>
      </c>
      <c r="C44" s="8" t="s">
        <v>46</v>
      </c>
      <c r="D44" s="2">
        <f>B46-D43</f>
        <v>15606.729999999996</v>
      </c>
    </row>
    <row r="45" spans="1:4" ht="15.6" x14ac:dyDescent="0.3">
      <c r="A45" s="2" t="s">
        <v>30</v>
      </c>
      <c r="B45" s="2">
        <v>0</v>
      </c>
      <c r="C45" s="8"/>
      <c r="D45" s="2"/>
    </row>
    <row r="46" spans="1:4" ht="15.6" x14ac:dyDescent="0.3">
      <c r="A46" s="4" t="s">
        <v>31</v>
      </c>
      <c r="B46" s="4">
        <f>SUM(B30:B45)</f>
        <v>110606.98</v>
      </c>
      <c r="C46" s="1"/>
      <c r="D46" s="4">
        <f>SUM(D43:D44)</f>
        <v>110606.98</v>
      </c>
    </row>
    <row r="47" spans="1:4" ht="15.6" x14ac:dyDescent="0.3">
      <c r="A47" s="1"/>
      <c r="B47" s="2"/>
      <c r="C47" s="1"/>
      <c r="D47" s="1"/>
    </row>
    <row r="48" spans="1:4" x14ac:dyDescent="0.3">
      <c r="A48" s="1" t="s">
        <v>32</v>
      </c>
      <c r="B48" s="1"/>
      <c r="C48" s="1"/>
      <c r="D48" s="1"/>
    </row>
  </sheetData>
  <mergeCells count="3">
    <mergeCell ref="A1:D1"/>
    <mergeCell ref="A14:D14"/>
    <mergeCell ref="A3:D3"/>
  </mergeCells>
  <pageMargins left="0.7" right="0.7" top="0.78740157499999996" bottom="0.78740157499999996" header="0.3" footer="0.3"/>
  <pageSetup paperSize="9" scale="85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B1" workbookViewId="0">
      <selection activeCell="C20" sqref="C20"/>
    </sheetView>
  </sheetViews>
  <sheetFormatPr baseColWidth="10" defaultColWidth="11.5546875" defaultRowHeight="14.4" x14ac:dyDescent="0.3"/>
  <cols>
    <col min="1" max="1" width="29.21875" customWidth="1"/>
    <col min="2" max="2" width="19" customWidth="1"/>
    <col min="3" max="3" width="46.5546875" customWidth="1"/>
    <col min="4" max="4" width="13" customWidth="1"/>
  </cols>
  <sheetData>
    <row r="1" spans="1:8" ht="21" x14ac:dyDescent="0.4">
      <c r="A1" s="53" t="s">
        <v>77</v>
      </c>
      <c r="B1" s="53"/>
      <c r="C1" s="53"/>
      <c r="D1" s="53"/>
    </row>
    <row r="2" spans="1:8" ht="15.6" x14ac:dyDescent="0.3">
      <c r="A2" s="5"/>
      <c r="B2" s="2"/>
      <c r="C2" s="2"/>
      <c r="D2" s="2"/>
    </row>
    <row r="3" spans="1:8" ht="18" thickBot="1" x14ac:dyDescent="0.35">
      <c r="A3" s="54" t="s">
        <v>41</v>
      </c>
      <c r="B3" s="54"/>
      <c r="C3" s="54"/>
      <c r="D3" s="54"/>
      <c r="F3" s="13"/>
      <c r="H3" s="11"/>
    </row>
    <row r="4" spans="1:8" ht="15.6" x14ac:dyDescent="0.3">
      <c r="A4" s="2" t="s">
        <v>0</v>
      </c>
      <c r="B4" s="14">
        <v>8247.9599999999991</v>
      </c>
      <c r="C4" s="2" t="s">
        <v>1</v>
      </c>
      <c r="D4" s="2">
        <v>47277.1</v>
      </c>
      <c r="F4" s="13"/>
      <c r="H4" s="11"/>
    </row>
    <row r="5" spans="1:8" ht="15.6" x14ac:dyDescent="0.3">
      <c r="A5" s="2" t="s">
        <v>2</v>
      </c>
      <c r="B5" s="23">
        <v>46514.05</v>
      </c>
      <c r="C5" s="2" t="s">
        <v>3</v>
      </c>
      <c r="D5" s="2">
        <v>2100</v>
      </c>
      <c r="F5" s="13"/>
    </row>
    <row r="6" spans="1:8" ht="15.6" x14ac:dyDescent="0.3">
      <c r="A6" s="2" t="s">
        <v>38</v>
      </c>
      <c r="B6" s="3">
        <v>3935.7</v>
      </c>
      <c r="C6" s="2" t="s">
        <v>4</v>
      </c>
      <c r="D6" s="2">
        <v>4248.7</v>
      </c>
      <c r="H6" s="11"/>
    </row>
    <row r="7" spans="1:8" ht="15.6" x14ac:dyDescent="0.3">
      <c r="A7" s="2" t="s">
        <v>42</v>
      </c>
      <c r="B7" s="3">
        <v>-482.2</v>
      </c>
      <c r="C7" s="2" t="s">
        <v>34</v>
      </c>
      <c r="D7" s="2">
        <v>12992.08</v>
      </c>
    </row>
    <row r="8" spans="1:8" ht="15.6" x14ac:dyDescent="0.3">
      <c r="A8" s="2" t="s">
        <v>5</v>
      </c>
      <c r="B8" s="3">
        <v>10763.75</v>
      </c>
      <c r="C8" s="2" t="s">
        <v>40</v>
      </c>
      <c r="D8" s="2">
        <v>14949.67</v>
      </c>
    </row>
    <row r="9" spans="1:8" ht="15.6" x14ac:dyDescent="0.3">
      <c r="A9" s="2" t="s">
        <v>6</v>
      </c>
      <c r="B9" s="3">
        <v>0</v>
      </c>
      <c r="C9" s="2" t="s">
        <v>44</v>
      </c>
      <c r="D9" s="2">
        <v>3535.34</v>
      </c>
    </row>
    <row r="10" spans="1:8" ht="15.6" x14ac:dyDescent="0.3">
      <c r="A10" s="2" t="s">
        <v>7</v>
      </c>
      <c r="B10" s="3">
        <v>16.899999999999999</v>
      </c>
    </row>
    <row r="11" spans="1:8" ht="15.6" x14ac:dyDescent="0.3">
      <c r="A11" s="2" t="s">
        <v>8</v>
      </c>
      <c r="B11" s="3">
        <v>500</v>
      </c>
      <c r="C11" s="2"/>
      <c r="D11" s="2"/>
      <c r="G11" s="35"/>
      <c r="H11" s="11"/>
    </row>
    <row r="12" spans="1:8" ht="15.6" x14ac:dyDescent="0.3">
      <c r="A12" s="2" t="s">
        <v>43</v>
      </c>
      <c r="B12" s="3">
        <v>15606.73</v>
      </c>
      <c r="D12" s="2"/>
      <c r="G12" s="2"/>
    </row>
    <row r="13" spans="1:8" ht="15.6" x14ac:dyDescent="0.3">
      <c r="A13" s="4" t="s">
        <v>9</v>
      </c>
      <c r="B13" s="4">
        <f>SUM(B4:B12)</f>
        <v>85102.89</v>
      </c>
      <c r="C13" s="2"/>
      <c r="D13" s="4">
        <f>SUM(D4:D12)</f>
        <v>85102.889999999985</v>
      </c>
      <c r="F13" s="2"/>
      <c r="G13" s="11"/>
      <c r="H13" s="11"/>
    </row>
    <row r="14" spans="1:8" ht="15.6" x14ac:dyDescent="0.3">
      <c r="F14" s="2"/>
    </row>
    <row r="15" spans="1:8" ht="18" thickBot="1" x14ac:dyDescent="0.35">
      <c r="A15" s="54" t="s">
        <v>78</v>
      </c>
      <c r="B15" s="55"/>
      <c r="C15" s="54"/>
      <c r="D15" s="54"/>
      <c r="F15" s="11"/>
      <c r="G15" s="11"/>
    </row>
    <row r="16" spans="1:8" ht="15.6" x14ac:dyDescent="0.3">
      <c r="A16" s="2" t="s">
        <v>0</v>
      </c>
      <c r="B16" s="14">
        <v>24637.19</v>
      </c>
      <c r="C16" s="2" t="s">
        <v>1</v>
      </c>
      <c r="D16" s="2">
        <v>50812.44</v>
      </c>
      <c r="G16" s="11"/>
    </row>
    <row r="17" spans="1:7" ht="15.6" x14ac:dyDescent="0.3">
      <c r="A17" s="2" t="s">
        <v>2</v>
      </c>
      <c r="B17" s="3">
        <v>46513.2</v>
      </c>
      <c r="C17" s="2" t="s">
        <v>3</v>
      </c>
      <c r="D17" s="2">
        <v>2100</v>
      </c>
      <c r="G17" s="11"/>
    </row>
    <row r="18" spans="1:7" ht="15.6" x14ac:dyDescent="0.3">
      <c r="A18" s="2" t="s">
        <v>38</v>
      </c>
      <c r="B18" s="3">
        <v>0</v>
      </c>
      <c r="C18" s="2" t="s">
        <v>4</v>
      </c>
      <c r="D18" s="2">
        <v>2000</v>
      </c>
      <c r="G18" s="11"/>
    </row>
    <row r="19" spans="1:7" ht="15.6" x14ac:dyDescent="0.3">
      <c r="A19" s="2" t="s">
        <v>42</v>
      </c>
      <c r="B19" s="3">
        <v>0</v>
      </c>
      <c r="C19" s="2" t="s">
        <v>34</v>
      </c>
      <c r="D19" s="2">
        <v>5155.1499999999996</v>
      </c>
    </row>
    <row r="20" spans="1:7" ht="15.6" x14ac:dyDescent="0.3">
      <c r="A20" s="2" t="s">
        <v>5</v>
      </c>
      <c r="B20" s="3">
        <v>0</v>
      </c>
      <c r="C20" s="2" t="s">
        <v>80</v>
      </c>
      <c r="D20" s="2">
        <v>15951.36</v>
      </c>
    </row>
    <row r="21" spans="1:7" ht="15.6" x14ac:dyDescent="0.3">
      <c r="A21" s="2" t="s">
        <v>6</v>
      </c>
      <c r="B21" s="3">
        <v>0</v>
      </c>
      <c r="C21" s="2" t="s">
        <v>44</v>
      </c>
      <c r="D21" s="2">
        <v>-15606.73</v>
      </c>
    </row>
    <row r="22" spans="1:7" ht="15.6" x14ac:dyDescent="0.3">
      <c r="A22" s="2" t="s">
        <v>7</v>
      </c>
      <c r="B22" s="3">
        <v>16.899999999999999</v>
      </c>
      <c r="C22" s="2" t="s">
        <v>81</v>
      </c>
      <c r="D22" s="2">
        <v>11255.07</v>
      </c>
    </row>
    <row r="23" spans="1:7" ht="15.6" x14ac:dyDescent="0.3">
      <c r="A23" s="2" t="s">
        <v>8</v>
      </c>
      <c r="B23" s="3">
        <v>500</v>
      </c>
      <c r="C23" s="2"/>
      <c r="D23" s="2"/>
    </row>
    <row r="24" spans="1:7" ht="15.6" x14ac:dyDescent="0.3">
      <c r="A24" s="2" t="s">
        <v>43</v>
      </c>
      <c r="B24" s="3">
        <v>0</v>
      </c>
      <c r="D24" s="2"/>
    </row>
    <row r="25" spans="1:7" ht="15.6" x14ac:dyDescent="0.3">
      <c r="A25" s="4" t="s">
        <v>9</v>
      </c>
      <c r="B25" s="4">
        <f>SUM(B16:B24)</f>
        <v>71667.289999999994</v>
      </c>
      <c r="C25" s="2"/>
      <c r="D25" s="4">
        <f>SUM(D16:D24)</f>
        <v>71667.290000000008</v>
      </c>
    </row>
    <row r="27" spans="1:7" ht="18" thickBot="1" x14ac:dyDescent="0.35">
      <c r="A27" s="6" t="s">
        <v>79</v>
      </c>
      <c r="B27" s="6"/>
      <c r="C27" s="6"/>
      <c r="D27" s="6"/>
    </row>
    <row r="28" spans="1:7" ht="15.6" x14ac:dyDescent="0.3">
      <c r="A28" s="2" t="s">
        <v>11</v>
      </c>
      <c r="B28" s="2">
        <v>2113.6999999999998</v>
      </c>
      <c r="C28" s="7" t="s">
        <v>12</v>
      </c>
      <c r="D28" s="2">
        <v>14361.44</v>
      </c>
    </row>
    <row r="29" spans="1:7" ht="15.6" x14ac:dyDescent="0.3">
      <c r="A29" s="2" t="s">
        <v>13</v>
      </c>
      <c r="B29" s="2">
        <v>7122.77</v>
      </c>
      <c r="C29" s="8" t="s">
        <v>14</v>
      </c>
      <c r="D29" s="2">
        <v>500</v>
      </c>
    </row>
    <row r="30" spans="1:7" ht="15.6" x14ac:dyDescent="0.3">
      <c r="A30" s="2" t="s">
        <v>15</v>
      </c>
      <c r="B30" s="2">
        <v>6258.6</v>
      </c>
      <c r="C30" s="8" t="s">
        <v>83</v>
      </c>
      <c r="D30" s="2">
        <v>5000</v>
      </c>
    </row>
    <row r="31" spans="1:7" ht="15.6" x14ac:dyDescent="0.3">
      <c r="A31" s="2" t="s">
        <v>17</v>
      </c>
      <c r="B31" s="2">
        <v>56549.599999999999</v>
      </c>
      <c r="C31" s="8" t="s">
        <v>18</v>
      </c>
      <c r="D31" s="2">
        <v>147381.29999999999</v>
      </c>
    </row>
    <row r="32" spans="1:7" ht="15.6" x14ac:dyDescent="0.3">
      <c r="A32" s="2" t="s">
        <v>45</v>
      </c>
      <c r="B32" s="2">
        <v>5340.05</v>
      </c>
      <c r="C32" s="8" t="s">
        <v>84</v>
      </c>
      <c r="D32" s="2">
        <v>27.25</v>
      </c>
    </row>
    <row r="33" spans="1:8" ht="15.6" x14ac:dyDescent="0.3">
      <c r="A33" s="2" t="s">
        <v>58</v>
      </c>
      <c r="B33" s="2">
        <v>61872</v>
      </c>
      <c r="C33" s="8"/>
      <c r="D33" s="2"/>
    </row>
    <row r="34" spans="1:8" ht="15.6" x14ac:dyDescent="0.3">
      <c r="A34" s="2" t="s">
        <v>36</v>
      </c>
      <c r="B34" s="3">
        <v>5104.1499999999996</v>
      </c>
    </row>
    <row r="35" spans="1:8" ht="15.6" x14ac:dyDescent="0.3">
      <c r="A35" s="2" t="s">
        <v>37</v>
      </c>
      <c r="B35" s="2">
        <v>0</v>
      </c>
      <c r="C35" s="8"/>
      <c r="D35" s="2"/>
      <c r="H35" s="11"/>
    </row>
    <row r="36" spans="1:8" ht="15.6" x14ac:dyDescent="0.3">
      <c r="A36" s="2" t="s">
        <v>61</v>
      </c>
      <c r="B36" s="2">
        <v>1065.8699999999999</v>
      </c>
      <c r="C36" s="9"/>
      <c r="H36" s="11"/>
    </row>
    <row r="37" spans="1:8" ht="15.6" x14ac:dyDescent="0.3">
      <c r="A37" s="2" t="s">
        <v>82</v>
      </c>
      <c r="B37" s="2">
        <v>6471.4</v>
      </c>
      <c r="C37" s="9"/>
      <c r="H37" s="11"/>
    </row>
    <row r="38" spans="1:8" ht="15.6" x14ac:dyDescent="0.3">
      <c r="A38" s="2" t="s">
        <v>23</v>
      </c>
      <c r="B38" s="2">
        <v>419.65</v>
      </c>
      <c r="C38" s="8"/>
      <c r="D38" s="2"/>
      <c r="H38" s="11"/>
    </row>
    <row r="39" spans="1:8" ht="15.6" x14ac:dyDescent="0.3">
      <c r="A39" s="2" t="s">
        <v>24</v>
      </c>
      <c r="B39" s="2">
        <v>725.52</v>
      </c>
      <c r="C39" s="8"/>
      <c r="D39" s="2"/>
      <c r="H39" s="11"/>
    </row>
    <row r="40" spans="1:8" ht="15.6" x14ac:dyDescent="0.3">
      <c r="A40" s="2" t="s">
        <v>25</v>
      </c>
      <c r="B40" s="2">
        <v>95.85</v>
      </c>
      <c r="C40" s="8"/>
      <c r="D40" s="2"/>
    </row>
    <row r="41" spans="1:8" ht="15.6" x14ac:dyDescent="0.3">
      <c r="A41" s="2" t="s">
        <v>26</v>
      </c>
      <c r="B41" s="2">
        <v>1502</v>
      </c>
      <c r="C41" s="9"/>
    </row>
    <row r="42" spans="1:8" ht="15.6" x14ac:dyDescent="0.3">
      <c r="A42" s="2" t="s">
        <v>27</v>
      </c>
      <c r="B42" s="2">
        <v>0</v>
      </c>
      <c r="C42" s="10" t="s">
        <v>28</v>
      </c>
      <c r="D42" s="4">
        <f>SUM(D28:D41)</f>
        <v>167269.99</v>
      </c>
      <c r="F42" s="11"/>
    </row>
    <row r="43" spans="1:8" ht="15.6" x14ac:dyDescent="0.3">
      <c r="A43" s="2" t="s">
        <v>29</v>
      </c>
      <c r="B43" s="2">
        <v>1373.76</v>
      </c>
      <c r="C43" s="8" t="s">
        <v>85</v>
      </c>
      <c r="D43" s="2">
        <v>-11255.07</v>
      </c>
    </row>
    <row r="44" spans="1:8" ht="15.6" x14ac:dyDescent="0.3">
      <c r="A44" s="2" t="s">
        <v>30</v>
      </c>
      <c r="B44" s="2">
        <v>0</v>
      </c>
      <c r="C44" s="8"/>
      <c r="D44" s="2"/>
    </row>
    <row r="45" spans="1:8" ht="15.6" x14ac:dyDescent="0.3">
      <c r="A45" s="4" t="s">
        <v>31</v>
      </c>
      <c r="B45" s="4">
        <f>SUM(B28:B44)</f>
        <v>156014.91999999998</v>
      </c>
      <c r="C45" s="1"/>
      <c r="D45" s="4">
        <f>SUM(D42:D43)</f>
        <v>156014.91999999998</v>
      </c>
      <c r="F45" s="11"/>
    </row>
    <row r="46" spans="1:8" ht="15.6" x14ac:dyDescent="0.3">
      <c r="A46" s="1"/>
      <c r="B46" s="2"/>
      <c r="C46" s="1"/>
      <c r="D46" s="1"/>
    </row>
    <row r="47" spans="1:8" x14ac:dyDescent="0.3">
      <c r="A47" s="1" t="s">
        <v>88</v>
      </c>
      <c r="B47" s="1"/>
      <c r="C47" s="1"/>
      <c r="D47" s="1"/>
    </row>
  </sheetData>
  <mergeCells count="3">
    <mergeCell ref="A1:D1"/>
    <mergeCell ref="A3:D3"/>
    <mergeCell ref="A15:D15"/>
  </mergeCells>
  <pageMargins left="0.7" right="0.7" top="0.78740157499999996" bottom="0.78740157499999996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2"/>
  <sheetViews>
    <sheetView zoomScale="90" zoomScaleNormal="90" workbookViewId="0">
      <selection activeCell="Q9" sqref="Q9"/>
    </sheetView>
  </sheetViews>
  <sheetFormatPr baseColWidth="10" defaultColWidth="11.5546875" defaultRowHeight="14.4" x14ac:dyDescent="0.3"/>
  <cols>
    <col min="1" max="1" width="28.109375" customWidth="1"/>
    <col min="2" max="2" width="13.44140625" hidden="1" customWidth="1"/>
    <col min="3" max="3" width="16.44140625" hidden="1" customWidth="1"/>
    <col min="4" max="4" width="12.44140625" hidden="1" customWidth="1"/>
    <col min="5" max="5" width="15.109375" hidden="1" customWidth="1"/>
    <col min="6" max="6" width="12.44140625" hidden="1" customWidth="1"/>
    <col min="7" max="7" width="14.77734375" hidden="1" customWidth="1"/>
    <col min="8" max="8" width="14" hidden="1" customWidth="1"/>
    <col min="9" max="9" width="14.77734375" customWidth="1"/>
    <col min="10" max="10" width="14.109375" customWidth="1"/>
    <col min="11" max="11" width="15.33203125" customWidth="1"/>
    <col min="12" max="12" width="14.109375" customWidth="1"/>
    <col min="13" max="13" width="15.88671875" customWidth="1"/>
    <col min="14" max="14" width="13.44140625" bestFit="1" customWidth="1"/>
    <col min="15" max="15" width="15.21875" customWidth="1"/>
    <col min="16" max="16" width="10.33203125" customWidth="1"/>
  </cols>
  <sheetData>
    <row r="2" spans="1:19" ht="22.8" x14ac:dyDescent="0.4">
      <c r="A2" s="16" t="s">
        <v>76</v>
      </c>
      <c r="B2" s="17"/>
      <c r="C2" s="17"/>
      <c r="D2" s="17"/>
      <c r="E2" s="17"/>
      <c r="F2" s="17"/>
      <c r="G2" s="17"/>
      <c r="H2" s="17"/>
      <c r="I2" s="17"/>
      <c r="J2" s="17"/>
      <c r="K2" s="17"/>
      <c r="N2" t="s">
        <v>95</v>
      </c>
      <c r="O2" t="s">
        <v>90</v>
      </c>
    </row>
    <row r="3" spans="1:19" ht="16.8" x14ac:dyDescent="0.3">
      <c r="A3" s="25" t="s">
        <v>47</v>
      </c>
      <c r="B3" s="25" t="s">
        <v>48</v>
      </c>
      <c r="C3" s="25" t="s">
        <v>49</v>
      </c>
      <c r="D3" s="25" t="s">
        <v>50</v>
      </c>
      <c r="E3" s="25" t="s">
        <v>51</v>
      </c>
      <c r="F3" s="25" t="s">
        <v>52</v>
      </c>
      <c r="G3" s="25" t="s">
        <v>53</v>
      </c>
      <c r="H3" s="25" t="s">
        <v>54</v>
      </c>
      <c r="I3" s="25" t="s">
        <v>55</v>
      </c>
      <c r="J3" s="25" t="s">
        <v>56</v>
      </c>
      <c r="K3" s="25" t="s">
        <v>57</v>
      </c>
      <c r="L3" s="25" t="s">
        <v>73</v>
      </c>
      <c r="M3" s="25" t="s">
        <v>74</v>
      </c>
      <c r="N3" s="37">
        <v>43335</v>
      </c>
      <c r="O3" s="37">
        <v>43335</v>
      </c>
    </row>
    <row r="4" spans="1:19" ht="15.6" x14ac:dyDescent="0.3">
      <c r="A4" s="26" t="s">
        <v>11</v>
      </c>
      <c r="B4" s="2">
        <v>0</v>
      </c>
      <c r="C4" s="2">
        <v>0</v>
      </c>
      <c r="D4" s="2">
        <v>366.1</v>
      </c>
      <c r="E4" s="2">
        <v>500</v>
      </c>
      <c r="F4" s="2">
        <v>250.6</v>
      </c>
      <c r="G4" s="2">
        <v>2000</v>
      </c>
      <c r="H4" s="2">
        <v>384.75</v>
      </c>
      <c r="I4" s="2">
        <v>2000</v>
      </c>
      <c r="J4" s="2">
        <v>0</v>
      </c>
      <c r="K4" s="2">
        <v>2000</v>
      </c>
      <c r="L4" s="2">
        <v>2113.6999999999998</v>
      </c>
      <c r="M4" s="2">
        <v>2200</v>
      </c>
      <c r="N4" s="2">
        <v>1004.9</v>
      </c>
      <c r="O4" s="38">
        <f>M4-N4</f>
        <v>1195.0999999999999</v>
      </c>
    </row>
    <row r="5" spans="1:19" ht="15.6" x14ac:dyDescent="0.3">
      <c r="A5" s="26" t="s">
        <v>13</v>
      </c>
      <c r="B5" s="2">
        <v>1316.4</v>
      </c>
      <c r="C5" s="2">
        <v>1500</v>
      </c>
      <c r="D5" s="2">
        <v>2043.4</v>
      </c>
      <c r="E5" s="2">
        <v>2500</v>
      </c>
      <c r="F5" s="2">
        <v>2173.25</v>
      </c>
      <c r="G5" s="2">
        <v>8000</v>
      </c>
      <c r="H5" s="2">
        <v>3006.75</v>
      </c>
      <c r="I5" s="2">
        <v>8000</v>
      </c>
      <c r="J5" s="2">
        <v>6307</v>
      </c>
      <c r="K5" s="2">
        <v>8000</v>
      </c>
      <c r="L5" s="2">
        <v>7122.77</v>
      </c>
      <c r="M5" s="2">
        <v>8000</v>
      </c>
      <c r="N5" s="2">
        <v>1923.18</v>
      </c>
      <c r="O5" s="38">
        <f>M5-N5</f>
        <v>6076.82</v>
      </c>
    </row>
    <row r="6" spans="1:19" ht="15.6" x14ac:dyDescent="0.3">
      <c r="A6" s="26" t="s">
        <v>15</v>
      </c>
      <c r="B6" s="2">
        <v>7682</v>
      </c>
      <c r="C6" s="2">
        <v>13400</v>
      </c>
      <c r="D6" s="2">
        <v>13044.35</v>
      </c>
      <c r="E6" s="2">
        <v>13400</v>
      </c>
      <c r="F6" s="2">
        <v>9581.7999999999993</v>
      </c>
      <c r="G6" s="2">
        <v>12000</v>
      </c>
      <c r="H6" s="2">
        <v>12893.1</v>
      </c>
      <c r="I6" s="2">
        <v>12000</v>
      </c>
      <c r="J6" s="2">
        <v>9103.85</v>
      </c>
      <c r="K6" s="2">
        <v>12000</v>
      </c>
      <c r="L6" s="2">
        <v>6258.6</v>
      </c>
      <c r="M6" s="2">
        <v>12000</v>
      </c>
      <c r="N6" s="2">
        <v>8167.95</v>
      </c>
      <c r="O6" s="38">
        <f>M6-N6</f>
        <v>3832.05</v>
      </c>
    </row>
    <row r="7" spans="1:19" ht="15.6" x14ac:dyDescent="0.3">
      <c r="A7" s="27" t="s">
        <v>17</v>
      </c>
      <c r="B7" s="28">
        <v>19170.52</v>
      </c>
      <c r="C7" s="28">
        <v>20000</v>
      </c>
      <c r="D7" s="28">
        <v>21662.87</v>
      </c>
      <c r="E7" s="28">
        <v>20000</v>
      </c>
      <c r="F7" s="28">
        <v>20204.07</v>
      </c>
      <c r="G7" s="28">
        <f>G8+G9+G10</f>
        <v>86334.5</v>
      </c>
      <c r="H7" s="28">
        <f>SUM(H8:H10)</f>
        <v>91658.75</v>
      </c>
      <c r="I7" s="28">
        <f>SUBTOTAL(9,I8:I12)</f>
        <v>206800</v>
      </c>
      <c r="J7" s="28">
        <f>J8+J9+J10+J12</f>
        <v>90926.88</v>
      </c>
      <c r="K7" s="28">
        <v>122500</v>
      </c>
      <c r="L7" s="28">
        <f>L8+L9+L10+L11+L12</f>
        <v>128865.8</v>
      </c>
      <c r="M7" s="28">
        <v>124000</v>
      </c>
      <c r="N7" s="2">
        <v>124000</v>
      </c>
      <c r="O7" s="38"/>
    </row>
    <row r="8" spans="1:19" ht="15.6" x14ac:dyDescent="0.3">
      <c r="A8" s="29" t="s">
        <v>58</v>
      </c>
      <c r="B8" s="18"/>
      <c r="C8" s="18"/>
      <c r="D8" s="18"/>
      <c r="E8" s="18"/>
      <c r="F8" s="18"/>
      <c r="G8" s="18">
        <f>2000*12</f>
        <v>24000</v>
      </c>
      <c r="H8" s="18">
        <v>29648.05</v>
      </c>
      <c r="I8" s="18">
        <v>30000</v>
      </c>
      <c r="J8" s="18">
        <v>18397.95</v>
      </c>
      <c r="K8" s="18">
        <v>50000</v>
      </c>
      <c r="L8" s="34">
        <v>61872</v>
      </c>
      <c r="M8" s="18">
        <v>50000</v>
      </c>
      <c r="N8" s="2"/>
      <c r="O8" s="38"/>
    </row>
    <row r="9" spans="1:19" ht="15.6" x14ac:dyDescent="0.3">
      <c r="A9" s="29" t="s">
        <v>36</v>
      </c>
      <c r="B9" s="18"/>
      <c r="C9" s="18"/>
      <c r="D9" s="18"/>
      <c r="E9" s="18"/>
      <c r="F9" s="18"/>
      <c r="G9" s="18">
        <v>10000</v>
      </c>
      <c r="H9" s="18">
        <v>4687.5</v>
      </c>
      <c r="I9" s="18">
        <v>10000</v>
      </c>
      <c r="J9" s="18">
        <v>7395.83</v>
      </c>
      <c r="K9" s="18">
        <v>10000</v>
      </c>
      <c r="L9" s="34">
        <v>5104.1499999999996</v>
      </c>
      <c r="M9" s="18">
        <v>10000</v>
      </c>
      <c r="N9" s="2"/>
      <c r="O9" s="38"/>
    </row>
    <row r="10" spans="1:19" ht="15.6" x14ac:dyDescent="0.3">
      <c r="A10" s="29" t="s">
        <v>17</v>
      </c>
      <c r="B10" s="18"/>
      <c r="C10" s="18"/>
      <c r="D10" s="18"/>
      <c r="E10" s="18"/>
      <c r="F10" s="18"/>
      <c r="G10" s="18">
        <v>52334.5</v>
      </c>
      <c r="H10" s="18">
        <v>57323.199999999997</v>
      </c>
      <c r="I10" s="18">
        <v>60000</v>
      </c>
      <c r="J10" s="18">
        <v>62439.35</v>
      </c>
      <c r="K10" s="18">
        <v>60000</v>
      </c>
      <c r="L10" s="34">
        <v>56549.599999999999</v>
      </c>
      <c r="M10" s="18">
        <v>60000</v>
      </c>
      <c r="N10" s="2"/>
      <c r="O10" s="38"/>
    </row>
    <row r="11" spans="1:19" ht="15.6" x14ac:dyDescent="0.3">
      <c r="A11" s="29" t="s">
        <v>59</v>
      </c>
      <c r="B11" s="18"/>
      <c r="C11" s="18"/>
      <c r="D11" s="18"/>
      <c r="E11" s="18"/>
      <c r="F11" s="18"/>
      <c r="G11" s="18"/>
      <c r="H11" s="18"/>
      <c r="I11" s="18">
        <v>60000</v>
      </c>
      <c r="J11" s="18">
        <v>0</v>
      </c>
      <c r="K11" s="18">
        <v>0</v>
      </c>
      <c r="L11" s="34">
        <v>0</v>
      </c>
      <c r="M11" s="18">
        <v>0</v>
      </c>
      <c r="N11" s="2"/>
      <c r="O11" s="38"/>
    </row>
    <row r="12" spans="1:19" ht="15.6" x14ac:dyDescent="0.3">
      <c r="A12" s="29" t="s">
        <v>60</v>
      </c>
      <c r="B12" s="18"/>
      <c r="C12" s="18"/>
      <c r="D12" s="18"/>
      <c r="E12" s="18"/>
      <c r="F12" s="18"/>
      <c r="G12" s="18"/>
      <c r="H12" s="18"/>
      <c r="I12" s="18">
        <v>46800</v>
      </c>
      <c r="J12" s="18">
        <v>2693.75</v>
      </c>
      <c r="K12" s="18">
        <v>2500</v>
      </c>
      <c r="L12" s="34">
        <v>5340.05</v>
      </c>
      <c r="M12" s="18">
        <v>4000</v>
      </c>
      <c r="N12" s="2"/>
      <c r="O12" s="38"/>
      <c r="R12" s="13"/>
    </row>
    <row r="13" spans="1:19" ht="15.6" x14ac:dyDescent="0.3">
      <c r="A13" s="26" t="s">
        <v>21</v>
      </c>
      <c r="B13" s="2">
        <v>0</v>
      </c>
      <c r="C13" s="2">
        <v>0</v>
      </c>
      <c r="D13" s="2">
        <v>80</v>
      </c>
      <c r="E13" s="2">
        <v>200</v>
      </c>
      <c r="F13" s="2">
        <v>0</v>
      </c>
      <c r="G13" s="2">
        <v>1000</v>
      </c>
      <c r="H13" s="2">
        <v>560</v>
      </c>
      <c r="I13" s="2">
        <v>1000</v>
      </c>
      <c r="J13" s="2">
        <v>0</v>
      </c>
      <c r="K13" s="2">
        <v>1000</v>
      </c>
      <c r="L13" s="24">
        <v>0</v>
      </c>
      <c r="M13" s="2">
        <v>1000</v>
      </c>
      <c r="N13" s="2"/>
      <c r="O13" s="38">
        <v>1000</v>
      </c>
      <c r="R13" s="13"/>
    </row>
    <row r="14" spans="1:19" ht="15.6" x14ac:dyDescent="0.3">
      <c r="A14" s="26" t="s">
        <v>61</v>
      </c>
      <c r="B14" s="2"/>
      <c r="C14" s="2"/>
      <c r="D14" s="2"/>
      <c r="E14" s="2"/>
      <c r="F14" s="2"/>
      <c r="G14" s="2"/>
      <c r="H14" s="2"/>
      <c r="I14" s="2">
        <v>1000</v>
      </c>
      <c r="J14" s="2">
        <v>0</v>
      </c>
      <c r="K14" s="2">
        <v>79500</v>
      </c>
      <c r="L14" s="2">
        <v>1065.8699999999999</v>
      </c>
      <c r="M14" s="2">
        <v>1000</v>
      </c>
      <c r="N14" s="2"/>
      <c r="O14" s="38">
        <v>1000</v>
      </c>
      <c r="P14" s="2"/>
      <c r="R14" s="13"/>
      <c r="S14" s="12"/>
    </row>
    <row r="15" spans="1:19" ht="15.6" x14ac:dyDescent="0.3">
      <c r="A15" s="26" t="s">
        <v>75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4"/>
      <c r="M15" s="2">
        <v>20000</v>
      </c>
      <c r="N15" s="2"/>
      <c r="O15" s="38"/>
      <c r="R15" s="13"/>
      <c r="S15" s="12"/>
    </row>
    <row r="16" spans="1:19" ht="15.6" x14ac:dyDescent="0.3">
      <c r="A16" s="26" t="s">
        <v>62</v>
      </c>
      <c r="B16" s="2"/>
      <c r="C16" s="2"/>
      <c r="D16" s="2"/>
      <c r="E16" s="2"/>
      <c r="F16" s="2"/>
      <c r="G16" s="2"/>
      <c r="H16" s="2"/>
      <c r="I16" s="2">
        <v>1000</v>
      </c>
      <c r="J16" s="2">
        <v>0</v>
      </c>
      <c r="K16" s="2">
        <v>38000</v>
      </c>
      <c r="L16" s="2">
        <v>6471.4</v>
      </c>
      <c r="M16" s="2">
        <v>0</v>
      </c>
      <c r="N16" s="2">
        <f>(19136.85+L16)</f>
        <v>25608.25</v>
      </c>
      <c r="O16" s="38">
        <f>M15-N16</f>
        <v>-5608.25</v>
      </c>
      <c r="R16" s="13"/>
      <c r="S16" s="13"/>
    </row>
    <row r="17" spans="1:18" ht="15.6" x14ac:dyDescent="0.3">
      <c r="A17" s="32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4">
        <v>64100</v>
      </c>
      <c r="L17" s="24"/>
      <c r="M17" s="4">
        <v>20000</v>
      </c>
      <c r="N17" s="2"/>
      <c r="O17" s="38">
        <f>(M17-N18-N19-N20-N21)</f>
        <v>-2906.8</v>
      </c>
      <c r="R17" s="13"/>
    </row>
    <row r="18" spans="1:18" ht="15.6" x14ac:dyDescent="0.3">
      <c r="A18" s="29" t="s">
        <v>91</v>
      </c>
      <c r="B18" s="2"/>
      <c r="C18" s="2"/>
      <c r="D18" s="2"/>
      <c r="E18" s="2"/>
      <c r="F18" s="2"/>
      <c r="G18" s="2"/>
      <c r="H18" s="2"/>
      <c r="I18" s="29"/>
      <c r="J18" s="29"/>
      <c r="K18" s="29"/>
      <c r="L18" s="29"/>
      <c r="M18" s="29"/>
      <c r="N18" s="2">
        <v>8365.75</v>
      </c>
      <c r="O18" s="38"/>
      <c r="R18" s="13"/>
    </row>
    <row r="19" spans="1:18" ht="15.6" x14ac:dyDescent="0.3">
      <c r="A19" s="29" t="s">
        <v>92</v>
      </c>
      <c r="B19" s="2"/>
      <c r="C19" s="2"/>
      <c r="D19" s="2"/>
      <c r="E19" s="2"/>
      <c r="F19" s="2"/>
      <c r="G19" s="2"/>
      <c r="H19" s="2"/>
      <c r="I19" s="2"/>
      <c r="J19" s="2"/>
      <c r="K19" s="24"/>
      <c r="L19" s="24"/>
      <c r="M19" s="2"/>
      <c r="N19" s="2">
        <v>450</v>
      </c>
      <c r="O19" s="38"/>
      <c r="R19" s="13"/>
    </row>
    <row r="20" spans="1:18" ht="15.6" x14ac:dyDescent="0.3">
      <c r="A20" s="29" t="s">
        <v>93</v>
      </c>
      <c r="B20" s="2"/>
      <c r="C20" s="2"/>
      <c r="D20" s="2"/>
      <c r="E20" s="2"/>
      <c r="F20" s="2"/>
      <c r="G20" s="2"/>
      <c r="H20" s="2"/>
      <c r="I20" s="2"/>
      <c r="J20" s="2"/>
      <c r="K20" s="24"/>
      <c r="L20" s="24"/>
      <c r="M20" s="2"/>
      <c r="N20" s="2">
        <v>5964</v>
      </c>
      <c r="O20" s="38"/>
      <c r="R20" s="13"/>
    </row>
    <row r="21" spans="1:18" ht="15.6" x14ac:dyDescent="0.3">
      <c r="A21" s="29" t="s">
        <v>94</v>
      </c>
      <c r="B21" s="2"/>
      <c r="C21" s="2"/>
      <c r="D21" s="2"/>
      <c r="E21" s="2"/>
      <c r="F21" s="2"/>
      <c r="G21" s="2"/>
      <c r="H21" s="2"/>
      <c r="I21" s="2"/>
      <c r="J21" s="2"/>
      <c r="K21" s="24"/>
      <c r="L21" s="24"/>
      <c r="M21" s="2"/>
      <c r="N21" s="2">
        <v>8127.05</v>
      </c>
      <c r="O21" s="38"/>
      <c r="R21" s="13"/>
    </row>
    <row r="22" spans="1:18" ht="15.6" x14ac:dyDescent="0.3">
      <c r="A22" s="29" t="s">
        <v>96</v>
      </c>
      <c r="B22" s="2"/>
      <c r="C22" s="2"/>
      <c r="D22" s="2"/>
      <c r="E22" s="2"/>
      <c r="F22" s="2"/>
      <c r="G22" s="2"/>
      <c r="H22" s="2"/>
      <c r="I22" s="2"/>
      <c r="J22" s="2"/>
      <c r="K22" s="24"/>
      <c r="L22" s="24"/>
      <c r="M22" s="2"/>
      <c r="N22" s="2"/>
      <c r="O22" s="38">
        <v>6000</v>
      </c>
      <c r="R22" s="13"/>
    </row>
    <row r="23" spans="1:18" ht="15.6" x14ac:dyDescent="0.3">
      <c r="A23" s="26" t="s">
        <v>23</v>
      </c>
      <c r="B23" s="2">
        <v>2320.8000000000002</v>
      </c>
      <c r="C23" s="2">
        <v>1500</v>
      </c>
      <c r="D23" s="2">
        <v>1420.1</v>
      </c>
      <c r="E23" s="2">
        <v>1500</v>
      </c>
      <c r="F23" s="2">
        <v>1400</v>
      </c>
      <c r="G23" s="2">
        <v>2000</v>
      </c>
      <c r="H23" s="2">
        <v>2328.4899999999998</v>
      </c>
      <c r="I23" s="2">
        <v>3000</v>
      </c>
      <c r="J23" s="2">
        <v>312.75</v>
      </c>
      <c r="K23" s="2">
        <v>2000</v>
      </c>
      <c r="L23" s="2">
        <v>419.65</v>
      </c>
      <c r="M23" s="2">
        <v>1000</v>
      </c>
      <c r="N23" s="2">
        <v>315.97000000000003</v>
      </c>
      <c r="O23" s="38">
        <f>M23-N23</f>
        <v>684.03</v>
      </c>
      <c r="R23" s="13"/>
    </row>
    <row r="24" spans="1:18" ht="15.6" x14ac:dyDescent="0.3">
      <c r="A24" s="26" t="s">
        <v>24</v>
      </c>
      <c r="B24" s="2">
        <v>1807.75</v>
      </c>
      <c r="C24" s="2">
        <v>400</v>
      </c>
      <c r="D24" s="2">
        <v>705.15</v>
      </c>
      <c r="E24" s="2">
        <v>700</v>
      </c>
      <c r="F24" s="2">
        <v>597.4</v>
      </c>
      <c r="G24" s="2">
        <v>2000</v>
      </c>
      <c r="H24" s="2">
        <v>1304.26</v>
      </c>
      <c r="I24" s="2">
        <v>2000</v>
      </c>
      <c r="J24" s="2">
        <v>3182.65</v>
      </c>
      <c r="K24" s="2">
        <v>3000</v>
      </c>
      <c r="L24" s="2">
        <v>725.52</v>
      </c>
      <c r="M24" s="2">
        <v>2000</v>
      </c>
      <c r="N24" s="2">
        <v>96.4</v>
      </c>
      <c r="O24" s="38">
        <f>M24-N24</f>
        <v>1903.6</v>
      </c>
      <c r="R24" s="13"/>
    </row>
    <row r="25" spans="1:18" ht="15.6" x14ac:dyDescent="0.3">
      <c r="A25" s="26" t="s">
        <v>25</v>
      </c>
      <c r="B25" s="2">
        <v>120.85</v>
      </c>
      <c r="C25" s="2">
        <v>120</v>
      </c>
      <c r="D25" s="2">
        <v>114.85</v>
      </c>
      <c r="E25" s="2">
        <v>120</v>
      </c>
      <c r="F25" s="2">
        <v>135</v>
      </c>
      <c r="G25" s="2">
        <v>150</v>
      </c>
      <c r="H25" s="2">
        <v>54</v>
      </c>
      <c r="I25" s="2">
        <v>150</v>
      </c>
      <c r="J25" s="2">
        <v>33.85</v>
      </c>
      <c r="K25" s="2">
        <v>50</v>
      </c>
      <c r="L25" s="2">
        <v>95.85</v>
      </c>
      <c r="M25" s="2">
        <v>100</v>
      </c>
      <c r="N25" s="2">
        <v>131</v>
      </c>
      <c r="O25" s="38">
        <f>M25-N25</f>
        <v>-31</v>
      </c>
      <c r="R25" s="13"/>
    </row>
    <row r="26" spans="1:18" ht="15.6" x14ac:dyDescent="0.3">
      <c r="A26" s="26" t="s">
        <v>26</v>
      </c>
      <c r="B26" s="2">
        <v>200</v>
      </c>
      <c r="C26" s="2">
        <v>200</v>
      </c>
      <c r="D26" s="2">
        <v>0</v>
      </c>
      <c r="E26" s="2">
        <v>100</v>
      </c>
      <c r="F26" s="2">
        <v>400</v>
      </c>
      <c r="G26" s="2">
        <v>1000</v>
      </c>
      <c r="H26" s="2">
        <v>502</v>
      </c>
      <c r="I26" s="2">
        <v>1000</v>
      </c>
      <c r="J26" s="2">
        <v>620</v>
      </c>
      <c r="K26" s="2">
        <v>1000</v>
      </c>
      <c r="L26" s="2">
        <v>1502</v>
      </c>
      <c r="M26" s="2">
        <v>1500</v>
      </c>
      <c r="N26" s="2">
        <v>502</v>
      </c>
      <c r="O26" s="38">
        <f>M26-N26</f>
        <v>998</v>
      </c>
      <c r="R26" s="13"/>
    </row>
    <row r="27" spans="1:18" ht="15.6" x14ac:dyDescent="0.3">
      <c r="A27" s="27" t="s">
        <v>27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f>G28</f>
        <v>2000</v>
      </c>
      <c r="H27" s="28">
        <v>2100</v>
      </c>
      <c r="I27" s="4">
        <f>SUBTOTAL(9,I28)</f>
        <v>3000</v>
      </c>
      <c r="J27" s="4">
        <v>0</v>
      </c>
      <c r="K27" s="4">
        <v>3000</v>
      </c>
      <c r="L27" s="4">
        <v>0</v>
      </c>
      <c r="M27" s="4">
        <v>3000</v>
      </c>
      <c r="N27" s="2"/>
      <c r="O27" s="38">
        <v>3000</v>
      </c>
    </row>
    <row r="28" spans="1:18" ht="15.6" x14ac:dyDescent="0.3">
      <c r="A28" s="29" t="s">
        <v>37</v>
      </c>
      <c r="B28" s="2"/>
      <c r="C28" s="2"/>
      <c r="D28" s="2"/>
      <c r="E28" s="2"/>
      <c r="F28" s="17"/>
      <c r="G28" s="18">
        <v>2000</v>
      </c>
      <c r="H28" s="18">
        <v>2100</v>
      </c>
      <c r="I28" s="18">
        <v>3000</v>
      </c>
      <c r="J28" s="18">
        <v>0</v>
      </c>
      <c r="K28" s="18">
        <v>3000</v>
      </c>
      <c r="L28" s="18">
        <v>0</v>
      </c>
      <c r="M28" s="18">
        <v>3000</v>
      </c>
      <c r="N28" s="2"/>
      <c r="O28" s="38"/>
    </row>
    <row r="29" spans="1:18" ht="15.6" x14ac:dyDescent="0.3">
      <c r="A29" s="26" t="s">
        <v>63</v>
      </c>
      <c r="B29" s="2">
        <v>173.95</v>
      </c>
      <c r="C29" s="2">
        <v>500</v>
      </c>
      <c r="D29" s="2">
        <v>582.20000000000005</v>
      </c>
      <c r="E29" s="2">
        <v>600</v>
      </c>
      <c r="F29" s="2">
        <v>500</v>
      </c>
      <c r="G29" s="2">
        <v>500</v>
      </c>
      <c r="H29" s="2"/>
      <c r="I29" s="2">
        <v>500</v>
      </c>
      <c r="J29" s="2">
        <v>120</v>
      </c>
      <c r="K29" s="2">
        <v>500</v>
      </c>
      <c r="L29" s="2">
        <v>1373.76</v>
      </c>
      <c r="M29" s="2">
        <v>1500</v>
      </c>
      <c r="N29" s="2">
        <v>2867.22</v>
      </c>
      <c r="O29" s="38">
        <f>M29-N29</f>
        <v>-1367.2199999999998</v>
      </c>
      <c r="P29" t="s">
        <v>100</v>
      </c>
      <c r="R29" s="13"/>
    </row>
    <row r="30" spans="1:18" ht="15.6" x14ac:dyDescent="0.3">
      <c r="A30" s="26" t="s">
        <v>30</v>
      </c>
      <c r="B30" s="2">
        <v>0</v>
      </c>
      <c r="C30" s="2">
        <v>0</v>
      </c>
      <c r="D30" s="2">
        <v>10.61</v>
      </c>
      <c r="E30" s="2">
        <v>0</v>
      </c>
      <c r="F30" s="2">
        <v>0</v>
      </c>
      <c r="G30" s="2">
        <v>0</v>
      </c>
      <c r="H30" s="2"/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/>
      <c r="O30" s="38"/>
      <c r="R30" s="13"/>
    </row>
    <row r="31" spans="1:18" ht="16.8" x14ac:dyDescent="0.3">
      <c r="A31" s="25" t="s">
        <v>31</v>
      </c>
      <c r="B31" s="30">
        <v>46971.25</v>
      </c>
      <c r="C31" s="30">
        <f>SUM(C4:C30)</f>
        <v>37620</v>
      </c>
      <c r="D31" s="30">
        <f>SUM(D4:D30)</f>
        <v>40029.629999999997</v>
      </c>
      <c r="E31" s="30">
        <f>SUM(E4:E30)</f>
        <v>39620</v>
      </c>
      <c r="F31" s="30">
        <f>SUM(F4:F30)</f>
        <v>35242.120000000003</v>
      </c>
      <c r="G31" s="30">
        <f>G4+G5+G6+G7+G13+G23+G24+G25+G26+G27+G29+G30</f>
        <v>116984.5</v>
      </c>
      <c r="H31" s="30">
        <f>H4+H5+H6+H7+H13+H23+H24+H25+H26+H28</f>
        <v>114792.1</v>
      </c>
      <c r="I31" s="30">
        <f>SUBTOTAL(9,I4:I30)</f>
        <v>241450</v>
      </c>
      <c r="J31" s="30">
        <f>J4+J5+J6+J7+J13+J14+J16+J23+J24+J25+J26+J27+J28+J29+J30</f>
        <v>110606.98000000001</v>
      </c>
      <c r="K31" s="30">
        <f>K4+K5+K6+K7+K13+K14+K16+K17+K23+K24+K25+K26+K27</f>
        <v>336150</v>
      </c>
      <c r="L31" s="30">
        <f>L4+L5+L6+L7+L14+L16+L23+L24+L25+L26+L27+L28+L29+L30</f>
        <v>156014.91999999998</v>
      </c>
      <c r="M31" s="30">
        <f>M4+M5+M6+M7+M13+M14+M16+M17+M23+M24+M25+M26+M28+M29+M30</f>
        <v>177300</v>
      </c>
      <c r="N31" s="39">
        <f>SUM(N4:N30)</f>
        <v>187523.66999999998</v>
      </c>
      <c r="O31" s="40">
        <f>M31-N31</f>
        <v>-10223.669999999984</v>
      </c>
      <c r="R31" s="13"/>
    </row>
    <row r="32" spans="1:18" ht="15.6" x14ac:dyDescent="0.3">
      <c r="A32" s="26"/>
      <c r="B32" s="2"/>
      <c r="C32" s="2"/>
      <c r="D32" s="17"/>
      <c r="E32" s="17"/>
      <c r="F32" s="17"/>
      <c r="G32" s="17"/>
      <c r="H32" s="17"/>
      <c r="K32" s="17"/>
      <c r="L32" s="33"/>
      <c r="N32" s="2"/>
      <c r="O32" s="38"/>
      <c r="R32" s="13"/>
    </row>
    <row r="33" spans="1:16" ht="16.8" x14ac:dyDescent="0.3">
      <c r="A33" s="25" t="s">
        <v>64</v>
      </c>
      <c r="B33" s="31" t="s">
        <v>48</v>
      </c>
      <c r="C33" s="31" t="s">
        <v>49</v>
      </c>
      <c r="D33" s="31" t="s">
        <v>50</v>
      </c>
      <c r="E33" s="31" t="s">
        <v>51</v>
      </c>
      <c r="F33" s="25" t="s">
        <v>52</v>
      </c>
      <c r="G33" s="25" t="s">
        <v>53</v>
      </c>
      <c r="H33" s="25" t="s">
        <v>54</v>
      </c>
      <c r="I33" s="25" t="s">
        <v>65</v>
      </c>
      <c r="J33" s="25" t="s">
        <v>56</v>
      </c>
      <c r="K33" s="25" t="s">
        <v>57</v>
      </c>
      <c r="L33" s="25" t="s">
        <v>73</v>
      </c>
      <c r="M33" s="25" t="s">
        <v>74</v>
      </c>
      <c r="N33" s="2" t="s">
        <v>99</v>
      </c>
      <c r="O33" s="38"/>
    </row>
    <row r="34" spans="1:16" ht="15.6" x14ac:dyDescent="0.3">
      <c r="A34" s="26" t="s">
        <v>12</v>
      </c>
      <c r="B34" s="2">
        <v>24685</v>
      </c>
      <c r="C34" s="2">
        <v>30000</v>
      </c>
      <c r="D34" s="2">
        <v>29450</v>
      </c>
      <c r="E34" s="2">
        <v>30000</v>
      </c>
      <c r="F34" s="2">
        <v>29060</v>
      </c>
      <c r="G34" s="2">
        <v>29000</v>
      </c>
      <c r="H34" s="2">
        <v>26020.06</v>
      </c>
      <c r="I34" s="2">
        <v>30000</v>
      </c>
      <c r="J34" s="2">
        <v>11994</v>
      </c>
      <c r="K34" s="2">
        <v>12500</v>
      </c>
      <c r="L34" s="2">
        <v>14361.44</v>
      </c>
      <c r="M34" s="2">
        <v>14000</v>
      </c>
      <c r="N34" s="2">
        <v>5241</v>
      </c>
      <c r="O34" s="38">
        <f>M34-N34</f>
        <v>8759</v>
      </c>
    </row>
    <row r="35" spans="1:16" ht="15.6" x14ac:dyDescent="0.3">
      <c r="A35" s="26" t="s">
        <v>66</v>
      </c>
      <c r="B35" s="2">
        <v>7000</v>
      </c>
      <c r="C35" s="2">
        <v>7000</v>
      </c>
      <c r="D35" s="2">
        <v>7000</v>
      </c>
      <c r="E35" s="2">
        <v>7000</v>
      </c>
      <c r="F35" s="2">
        <v>7000</v>
      </c>
      <c r="G35" s="2">
        <v>80000</v>
      </c>
      <c r="H35" s="2">
        <v>81745.33</v>
      </c>
      <c r="I35" s="2">
        <v>204000</v>
      </c>
      <c r="J35" s="2">
        <v>82693.75</v>
      </c>
      <c r="K35" s="2">
        <v>80000</v>
      </c>
      <c r="L35" s="2">
        <v>85509.3</v>
      </c>
      <c r="M35" s="2">
        <v>80000</v>
      </c>
      <c r="N35" s="2">
        <v>80000</v>
      </c>
      <c r="O35" s="38"/>
    </row>
    <row r="36" spans="1:16" ht="15.6" x14ac:dyDescent="0.3">
      <c r="A36" s="26" t="s">
        <v>67</v>
      </c>
      <c r="B36" s="2"/>
      <c r="C36" s="2"/>
      <c r="D36" s="2"/>
      <c r="E36" s="2"/>
      <c r="F36" s="2"/>
      <c r="G36" s="2">
        <v>7000</v>
      </c>
      <c r="H36" s="2">
        <v>7000</v>
      </c>
      <c r="I36" s="2">
        <v>7000</v>
      </c>
      <c r="J36" s="2">
        <v>0</v>
      </c>
      <c r="K36" s="2">
        <v>0</v>
      </c>
      <c r="L36" s="2">
        <v>5000</v>
      </c>
      <c r="M36" s="2">
        <v>7000</v>
      </c>
      <c r="N36" s="2">
        <f>N37+N38+N39</f>
        <v>16000</v>
      </c>
      <c r="O36" s="38"/>
    </row>
    <row r="37" spans="1:16" ht="15.6" x14ac:dyDescent="0.3">
      <c r="A37" s="29" t="s">
        <v>97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18">
        <v>7000</v>
      </c>
      <c r="O37" s="38"/>
    </row>
    <row r="38" spans="1:16" ht="15.6" x14ac:dyDescent="0.3">
      <c r="A38" s="29" t="s">
        <v>98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18">
        <v>3000</v>
      </c>
      <c r="O38" s="38"/>
    </row>
    <row r="39" spans="1:16" ht="15.6" x14ac:dyDescent="0.3">
      <c r="A39" s="29" t="s">
        <v>96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18">
        <v>6000</v>
      </c>
      <c r="O39" s="38"/>
    </row>
    <row r="40" spans="1:16" ht="15.6" x14ac:dyDescent="0.3">
      <c r="A40" s="26" t="s">
        <v>70</v>
      </c>
      <c r="B40" s="2"/>
      <c r="C40" s="2"/>
      <c r="D40" s="2"/>
      <c r="E40" s="2"/>
      <c r="F40" s="2"/>
      <c r="G40" s="2"/>
      <c r="H40" s="2"/>
      <c r="I40" s="2"/>
      <c r="J40" s="2"/>
      <c r="K40" s="2">
        <v>50000</v>
      </c>
      <c r="L40" s="2">
        <v>61872</v>
      </c>
      <c r="M40" s="2">
        <v>50000</v>
      </c>
      <c r="N40" s="2">
        <v>50000</v>
      </c>
      <c r="O40" s="38"/>
      <c r="P40" s="2"/>
    </row>
    <row r="41" spans="1:16" ht="15.6" x14ac:dyDescent="0.3">
      <c r="A41" s="26" t="s">
        <v>71</v>
      </c>
      <c r="B41" s="2"/>
      <c r="C41" s="2"/>
      <c r="D41" s="2"/>
      <c r="E41" s="2"/>
      <c r="F41" s="2"/>
      <c r="G41" s="2"/>
      <c r="H41" s="2"/>
      <c r="I41" s="2"/>
      <c r="J41" s="2"/>
      <c r="K41" s="24">
        <v>181600</v>
      </c>
      <c r="L41" s="2"/>
      <c r="M41" s="2">
        <v>1000</v>
      </c>
      <c r="N41" s="2">
        <v>0</v>
      </c>
      <c r="O41" s="38"/>
      <c r="P41" s="11"/>
    </row>
    <row r="42" spans="1:16" ht="15.6" x14ac:dyDescent="0.3">
      <c r="A42" s="26" t="s">
        <v>75</v>
      </c>
      <c r="B42" s="2"/>
      <c r="C42" s="2"/>
      <c r="D42" s="2"/>
      <c r="E42" s="2"/>
      <c r="F42" s="2"/>
      <c r="G42" s="2"/>
      <c r="H42" s="2"/>
      <c r="I42" s="2"/>
      <c r="J42" s="2"/>
      <c r="K42" s="24"/>
      <c r="L42" s="2"/>
      <c r="M42" s="2">
        <v>20000</v>
      </c>
      <c r="N42" s="2">
        <v>0</v>
      </c>
      <c r="O42" s="38"/>
    </row>
    <row r="43" spans="1:16" ht="15.6" x14ac:dyDescent="0.3">
      <c r="A43" s="26" t="s">
        <v>61</v>
      </c>
      <c r="B43" s="2"/>
      <c r="C43" s="2"/>
      <c r="D43" s="2"/>
      <c r="E43" s="2"/>
      <c r="F43" s="2"/>
      <c r="G43" s="2"/>
      <c r="H43" s="2"/>
      <c r="I43" s="2"/>
      <c r="J43" s="2"/>
      <c r="K43" s="24"/>
      <c r="L43" s="2"/>
      <c r="M43" s="2"/>
      <c r="N43" s="38">
        <v>745</v>
      </c>
      <c r="P43" t="s">
        <v>89</v>
      </c>
    </row>
    <row r="44" spans="1:16" ht="15.6" x14ac:dyDescent="0.3">
      <c r="A44" s="26" t="s">
        <v>20</v>
      </c>
      <c r="B44" s="2">
        <v>66.45</v>
      </c>
      <c r="C44" s="2">
        <v>65</v>
      </c>
      <c r="D44" s="2">
        <v>61.05</v>
      </c>
      <c r="E44" s="2">
        <v>65</v>
      </c>
      <c r="F44" s="2">
        <v>63.3</v>
      </c>
      <c r="G44" s="2">
        <v>65</v>
      </c>
      <c r="H44" s="2">
        <v>26.05</v>
      </c>
      <c r="I44" s="2">
        <v>65</v>
      </c>
      <c r="J44" s="2">
        <v>0</v>
      </c>
      <c r="K44" s="2">
        <v>0</v>
      </c>
      <c r="L44" s="2">
        <v>0</v>
      </c>
      <c r="M44" s="2">
        <v>0</v>
      </c>
      <c r="N44" s="2"/>
      <c r="O44" s="38"/>
    </row>
    <row r="45" spans="1:16" ht="15.6" x14ac:dyDescent="0.3">
      <c r="A45" s="26" t="s">
        <v>22</v>
      </c>
      <c r="B45" s="2">
        <v>50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312.5</v>
      </c>
      <c r="K45" s="2">
        <v>0</v>
      </c>
      <c r="L45" s="2">
        <v>0</v>
      </c>
      <c r="M45" s="2">
        <v>0</v>
      </c>
      <c r="N45" s="2"/>
      <c r="O45" s="38"/>
    </row>
    <row r="46" spans="1:16" ht="15.6" x14ac:dyDescent="0.3">
      <c r="A46" s="26" t="s">
        <v>14</v>
      </c>
      <c r="B46" s="2">
        <v>0</v>
      </c>
      <c r="C46" s="2">
        <v>0</v>
      </c>
      <c r="D46" s="2">
        <v>640</v>
      </c>
      <c r="E46" s="2">
        <v>400</v>
      </c>
      <c r="F46" s="2">
        <v>14</v>
      </c>
      <c r="G46" s="2">
        <v>40</v>
      </c>
      <c r="H46" s="2">
        <v>3536</v>
      </c>
      <c r="I46" s="2">
        <v>0</v>
      </c>
      <c r="J46" s="2">
        <v>0</v>
      </c>
      <c r="K46" s="2">
        <v>500</v>
      </c>
      <c r="L46" s="2">
        <v>500</v>
      </c>
      <c r="M46" s="2">
        <v>500</v>
      </c>
      <c r="N46" s="2"/>
      <c r="O46" s="38"/>
    </row>
    <row r="47" spans="1:16" ht="15.6" x14ac:dyDescent="0.3">
      <c r="A47" s="26" t="s">
        <v>87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>
        <v>27.25</v>
      </c>
      <c r="M47" s="2"/>
      <c r="N47" s="2"/>
      <c r="O47" s="38"/>
    </row>
    <row r="48" spans="1:16" ht="16.8" x14ac:dyDescent="0.3">
      <c r="A48" s="25" t="s">
        <v>28</v>
      </c>
      <c r="B48" s="30">
        <v>45980.43</v>
      </c>
      <c r="C48" s="30">
        <f t="shared" ref="C48:K48" si="0">SUM(C34:C46)</f>
        <v>37065</v>
      </c>
      <c r="D48" s="30">
        <f t="shared" si="0"/>
        <v>37151.050000000003</v>
      </c>
      <c r="E48" s="30">
        <f t="shared" si="0"/>
        <v>37465</v>
      </c>
      <c r="F48" s="30">
        <f t="shared" si="0"/>
        <v>36137.300000000003</v>
      </c>
      <c r="G48" s="30">
        <f t="shared" si="0"/>
        <v>116105</v>
      </c>
      <c r="H48" s="30">
        <f t="shared" si="0"/>
        <v>118327.44</v>
      </c>
      <c r="I48" s="30">
        <f t="shared" si="0"/>
        <v>241065</v>
      </c>
      <c r="J48" s="30">
        <f t="shared" si="0"/>
        <v>95000.25</v>
      </c>
      <c r="K48" s="30">
        <f t="shared" si="0"/>
        <v>324600</v>
      </c>
      <c r="L48" s="30">
        <f>SUM(L34:L47)</f>
        <v>167269.99</v>
      </c>
      <c r="M48" s="30">
        <f>SUM(M34:M46)</f>
        <v>172500</v>
      </c>
      <c r="N48" s="41">
        <f>N34+N35+N36+N40+N41+N42+N43</f>
        <v>151986</v>
      </c>
      <c r="O48" s="38"/>
    </row>
    <row r="49" spans="1:15" ht="15.6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33"/>
      <c r="N49" s="2"/>
      <c r="O49" s="38"/>
    </row>
    <row r="50" spans="1:15" ht="15.6" x14ac:dyDescent="0.3">
      <c r="A50" s="32" t="s">
        <v>68</v>
      </c>
      <c r="B50" s="4">
        <v>-990.82</v>
      </c>
      <c r="C50" s="4">
        <f t="shared" ref="C50:N50" si="1">C48-C31</f>
        <v>-555</v>
      </c>
      <c r="D50" s="4">
        <f t="shared" si="1"/>
        <v>-2878.5799999999945</v>
      </c>
      <c r="E50" s="4">
        <f t="shared" si="1"/>
        <v>-2155</v>
      </c>
      <c r="F50" s="4">
        <f t="shared" si="1"/>
        <v>895.18000000000029</v>
      </c>
      <c r="G50" s="4">
        <f t="shared" si="1"/>
        <v>-879.5</v>
      </c>
      <c r="H50" s="4">
        <f t="shared" si="1"/>
        <v>3535.3399999999965</v>
      </c>
      <c r="I50" s="4">
        <f t="shared" si="1"/>
        <v>-385</v>
      </c>
      <c r="J50" s="4">
        <f t="shared" si="1"/>
        <v>-15606.73000000001</v>
      </c>
      <c r="K50" s="4">
        <f t="shared" si="1"/>
        <v>-11550</v>
      </c>
      <c r="L50" s="4">
        <f t="shared" si="1"/>
        <v>11255.070000000007</v>
      </c>
      <c r="M50" s="4">
        <f t="shared" si="1"/>
        <v>-4800</v>
      </c>
      <c r="N50" s="2">
        <f t="shared" si="1"/>
        <v>-35537.669999999984</v>
      </c>
      <c r="O50" s="38"/>
    </row>
    <row r="51" spans="1:15" ht="15.6" x14ac:dyDescent="0.3">
      <c r="A51" s="17"/>
      <c r="B51" s="17"/>
      <c r="C51" s="17"/>
      <c r="D51" s="17"/>
      <c r="E51" s="17"/>
      <c r="F51" s="17"/>
      <c r="G51" s="17"/>
      <c r="H51" s="17"/>
      <c r="K51" s="17"/>
      <c r="O51" s="38"/>
    </row>
    <row r="52" spans="1:15" ht="17.399999999999999" thickBot="1" x14ac:dyDescent="0.35">
      <c r="A52" s="19"/>
      <c r="B52" s="20"/>
      <c r="C52" s="20"/>
      <c r="D52" s="20"/>
      <c r="E52" s="20"/>
      <c r="F52" s="20"/>
      <c r="G52" s="20"/>
      <c r="H52" s="20"/>
      <c r="I52" s="21"/>
      <c r="J52" s="21"/>
      <c r="K52" s="22"/>
      <c r="L52" s="22"/>
      <c r="M52" s="22"/>
      <c r="N52" s="22"/>
      <c r="O52" s="22"/>
    </row>
  </sheetData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26" workbookViewId="0">
      <selection activeCell="H20" sqref="H20"/>
    </sheetView>
  </sheetViews>
  <sheetFormatPr baseColWidth="10" defaultColWidth="11.5546875" defaultRowHeight="14.4" x14ac:dyDescent="0.3"/>
  <cols>
    <col min="1" max="1" width="39.77734375" customWidth="1"/>
    <col min="2" max="2" width="16.109375" customWidth="1"/>
    <col min="3" max="3" width="45.88671875" customWidth="1"/>
    <col min="4" max="4" width="12.5546875" customWidth="1"/>
    <col min="9" max="9" width="12" bestFit="1" customWidth="1"/>
  </cols>
  <sheetData>
    <row r="1" spans="1:10" ht="21" x14ac:dyDescent="0.4">
      <c r="A1" s="53" t="s">
        <v>101</v>
      </c>
      <c r="B1" s="53"/>
      <c r="C1" s="53"/>
      <c r="D1" s="53"/>
    </row>
    <row r="2" spans="1:10" ht="21" x14ac:dyDescent="0.4">
      <c r="A2" s="36"/>
      <c r="B2" s="36"/>
      <c r="C2" s="36"/>
      <c r="D2" s="36"/>
    </row>
    <row r="3" spans="1:10" ht="18" thickBot="1" x14ac:dyDescent="0.35">
      <c r="A3" s="54" t="s">
        <v>78</v>
      </c>
      <c r="B3" s="55"/>
      <c r="C3" s="54"/>
      <c r="D3" s="54"/>
    </row>
    <row r="4" spans="1:10" ht="15.6" x14ac:dyDescent="0.3">
      <c r="A4" s="2" t="s">
        <v>0</v>
      </c>
      <c r="B4" s="14">
        <v>24637.19</v>
      </c>
      <c r="C4" s="2" t="s">
        <v>1</v>
      </c>
      <c r="D4" s="2">
        <v>50812.44</v>
      </c>
    </row>
    <row r="5" spans="1:10" ht="15.6" x14ac:dyDescent="0.3">
      <c r="A5" s="2" t="s">
        <v>2</v>
      </c>
      <c r="B5" s="3">
        <v>46513.2</v>
      </c>
      <c r="C5" s="2" t="s">
        <v>3</v>
      </c>
      <c r="D5" s="2">
        <v>2100</v>
      </c>
    </row>
    <row r="6" spans="1:10" ht="15.6" x14ac:dyDescent="0.3">
      <c r="A6" s="2" t="s">
        <v>38</v>
      </c>
      <c r="B6" s="3">
        <v>0</v>
      </c>
      <c r="C6" s="2" t="s">
        <v>4</v>
      </c>
      <c r="D6" s="2">
        <v>2000</v>
      </c>
    </row>
    <row r="7" spans="1:10" ht="15.6" x14ac:dyDescent="0.3">
      <c r="A7" s="2" t="s">
        <v>42</v>
      </c>
      <c r="B7" s="3">
        <v>0</v>
      </c>
      <c r="C7" s="2" t="s">
        <v>34</v>
      </c>
      <c r="D7" s="2">
        <v>5155.1499999999996</v>
      </c>
    </row>
    <row r="8" spans="1:10" ht="15.6" x14ac:dyDescent="0.3">
      <c r="A8" s="2" t="s">
        <v>5</v>
      </c>
      <c r="B8" s="3">
        <v>0</v>
      </c>
      <c r="C8" s="2" t="s">
        <v>80</v>
      </c>
      <c r="D8" s="2">
        <v>15951.36</v>
      </c>
    </row>
    <row r="9" spans="1:10" ht="15.6" x14ac:dyDescent="0.3">
      <c r="A9" s="2" t="s">
        <v>6</v>
      </c>
      <c r="B9" s="3">
        <v>0</v>
      </c>
      <c r="C9" s="2" t="s">
        <v>44</v>
      </c>
      <c r="D9" s="2">
        <v>-15606.73</v>
      </c>
    </row>
    <row r="10" spans="1:10" ht="15.6" x14ac:dyDescent="0.3">
      <c r="A10" s="2" t="s">
        <v>7</v>
      </c>
      <c r="B10" s="3">
        <v>16.899999999999999</v>
      </c>
      <c r="C10" s="2" t="s">
        <v>131</v>
      </c>
      <c r="D10" s="2">
        <v>11255.07</v>
      </c>
      <c r="G10" s="11"/>
    </row>
    <row r="11" spans="1:10" ht="15.6" x14ac:dyDescent="0.3">
      <c r="A11" s="2" t="s">
        <v>8</v>
      </c>
      <c r="B11" s="3">
        <v>500</v>
      </c>
      <c r="C11" s="2"/>
      <c r="D11" s="2"/>
      <c r="G11" s="11"/>
    </row>
    <row r="12" spans="1:10" ht="15.6" x14ac:dyDescent="0.3">
      <c r="A12" s="2" t="s">
        <v>43</v>
      </c>
      <c r="B12" s="3">
        <v>0</v>
      </c>
      <c r="D12" s="2"/>
    </row>
    <row r="13" spans="1:10" ht="15.6" x14ac:dyDescent="0.3">
      <c r="A13" s="4" t="s">
        <v>9</v>
      </c>
      <c r="B13" s="4">
        <f>SUM(B4:B12)</f>
        <v>71667.289999999994</v>
      </c>
      <c r="C13" s="2"/>
      <c r="D13" s="4">
        <f>SUM(D4:D12)</f>
        <v>71667.290000000008</v>
      </c>
      <c r="J13" s="12"/>
    </row>
    <row r="14" spans="1:10" ht="15.6" x14ac:dyDescent="0.3">
      <c r="A14" s="5"/>
      <c r="B14" s="2"/>
      <c r="C14" s="2"/>
      <c r="D14" s="2"/>
      <c r="J14" s="56"/>
    </row>
    <row r="15" spans="1:10" ht="18" thickBot="1" x14ac:dyDescent="0.35">
      <c r="A15" s="54" t="s">
        <v>102</v>
      </c>
      <c r="B15" s="54"/>
      <c r="C15" s="54"/>
      <c r="D15" s="54"/>
    </row>
    <row r="16" spans="1:10" ht="15.6" x14ac:dyDescent="0.3">
      <c r="A16" s="2" t="s">
        <v>0</v>
      </c>
      <c r="B16" s="14">
        <v>929.68</v>
      </c>
      <c r="C16" s="2" t="s">
        <v>1</v>
      </c>
      <c r="D16" s="2">
        <v>35205.71</v>
      </c>
      <c r="J16" s="11"/>
    </row>
    <row r="17" spans="1:10" ht="15.6" x14ac:dyDescent="0.3">
      <c r="A17" s="2" t="s">
        <v>2</v>
      </c>
      <c r="B17" s="23">
        <f>9393.86+7114.49</f>
        <v>16508.349999999999</v>
      </c>
      <c r="C17" s="2" t="s">
        <v>3</v>
      </c>
      <c r="D17" s="2">
        <v>0</v>
      </c>
      <c r="G17" s="11"/>
      <c r="J17" s="11"/>
    </row>
    <row r="18" spans="1:10" ht="15.6" x14ac:dyDescent="0.3">
      <c r="A18" s="2" t="s">
        <v>38</v>
      </c>
      <c r="B18" s="3">
        <v>0</v>
      </c>
      <c r="C18" s="2" t="s">
        <v>4</v>
      </c>
      <c r="D18" s="2">
        <v>0</v>
      </c>
      <c r="G18" s="11"/>
    </row>
    <row r="19" spans="1:10" ht="15.6" x14ac:dyDescent="0.3">
      <c r="A19" s="2" t="s">
        <v>42</v>
      </c>
      <c r="B19" s="3">
        <v>0</v>
      </c>
      <c r="C19" s="2" t="s">
        <v>34</v>
      </c>
      <c r="D19" s="2">
        <v>1250</v>
      </c>
    </row>
    <row r="20" spans="1:10" ht="15.6" x14ac:dyDescent="0.3">
      <c r="A20" s="2" t="s">
        <v>5</v>
      </c>
      <c r="B20" s="3">
        <v>0</v>
      </c>
      <c r="C20" s="2" t="s">
        <v>103</v>
      </c>
      <c r="D20" s="2">
        <v>9598.8700000000008</v>
      </c>
    </row>
    <row r="21" spans="1:10" ht="15.6" x14ac:dyDescent="0.3">
      <c r="A21" s="2" t="s">
        <v>6</v>
      </c>
      <c r="B21" s="3">
        <v>0</v>
      </c>
      <c r="C21" s="2" t="s">
        <v>44</v>
      </c>
      <c r="D21" s="2">
        <v>11255.07</v>
      </c>
    </row>
    <row r="22" spans="1:10" ht="15.6" x14ac:dyDescent="0.3">
      <c r="A22" s="2" t="s">
        <v>7</v>
      </c>
      <c r="B22" s="3">
        <v>70</v>
      </c>
      <c r="C22" s="2" t="s">
        <v>131</v>
      </c>
      <c r="D22" s="46">
        <f>D50</f>
        <v>-41401.619999999966</v>
      </c>
    </row>
    <row r="23" spans="1:10" ht="15.6" x14ac:dyDescent="0.3">
      <c r="A23" s="2" t="s">
        <v>8</v>
      </c>
      <c r="B23" s="3">
        <v>500</v>
      </c>
      <c r="C23" s="2" t="s">
        <v>118</v>
      </c>
      <c r="D23" s="2">
        <v>2100</v>
      </c>
    </row>
    <row r="24" spans="1:10" ht="15.6" x14ac:dyDescent="0.3">
      <c r="A24" s="2" t="s">
        <v>43</v>
      </c>
      <c r="B24" s="3">
        <v>0</v>
      </c>
      <c r="D24" s="2"/>
    </row>
    <row r="25" spans="1:10" ht="15.6" x14ac:dyDescent="0.3">
      <c r="A25" s="4" t="s">
        <v>9</v>
      </c>
      <c r="B25" s="4">
        <f>SUM(B16:B24)</f>
        <v>18008.03</v>
      </c>
      <c r="C25" s="2"/>
      <c r="D25" s="4">
        <f>SUM(D16:D24)</f>
        <v>18008.030000000035</v>
      </c>
    </row>
    <row r="26" spans="1:10" x14ac:dyDescent="0.3">
      <c r="H26" s="11"/>
    </row>
    <row r="27" spans="1:10" ht="18" thickBot="1" x14ac:dyDescent="0.35">
      <c r="A27" s="6" t="s">
        <v>105</v>
      </c>
      <c r="B27" s="6"/>
      <c r="C27" s="6"/>
      <c r="D27" s="6"/>
    </row>
    <row r="28" spans="1:10" ht="15.6" x14ac:dyDescent="0.3">
      <c r="A28" s="45" t="s">
        <v>11</v>
      </c>
      <c r="B28" s="14">
        <v>1004.9</v>
      </c>
      <c r="C28" s="2" t="s">
        <v>12</v>
      </c>
      <c r="D28" s="14">
        <v>5718</v>
      </c>
    </row>
    <row r="29" spans="1:10" ht="15.6" x14ac:dyDescent="0.3">
      <c r="A29" s="45" t="s">
        <v>13</v>
      </c>
      <c r="B29" s="3">
        <v>6491.33</v>
      </c>
      <c r="C29" s="2" t="s">
        <v>119</v>
      </c>
      <c r="D29" s="3">
        <v>835</v>
      </c>
    </row>
    <row r="30" spans="1:10" ht="15.6" x14ac:dyDescent="0.3">
      <c r="A30" s="45" t="s">
        <v>111</v>
      </c>
      <c r="B30" s="3">
        <v>5964</v>
      </c>
      <c r="C30" s="2" t="s">
        <v>120</v>
      </c>
      <c r="D30" s="3">
        <v>23000</v>
      </c>
    </row>
    <row r="31" spans="1:10" ht="15.6" x14ac:dyDescent="0.3">
      <c r="A31" s="45" t="s">
        <v>112</v>
      </c>
      <c r="B31" s="3">
        <v>8127.05</v>
      </c>
      <c r="C31" s="2" t="s">
        <v>121</v>
      </c>
      <c r="D31" s="3">
        <v>58760.65</v>
      </c>
    </row>
    <row r="32" spans="1:10" ht="15.6" x14ac:dyDescent="0.3">
      <c r="A32" s="45" t="s">
        <v>113</v>
      </c>
      <c r="B32" s="3">
        <v>3917.35</v>
      </c>
      <c r="C32" s="2" t="s">
        <v>122</v>
      </c>
      <c r="D32" s="3">
        <v>68781.5</v>
      </c>
    </row>
    <row r="33" spans="1:9" ht="15.6" x14ac:dyDescent="0.3">
      <c r="A33" s="45" t="s">
        <v>15</v>
      </c>
      <c r="B33" s="3">
        <v>8167.95</v>
      </c>
      <c r="C33" s="2" t="s">
        <v>123</v>
      </c>
      <c r="D33" s="3">
        <v>8317.5499999999993</v>
      </c>
    </row>
    <row r="34" spans="1:9" ht="15.6" x14ac:dyDescent="0.3">
      <c r="A34" s="45" t="s">
        <v>17</v>
      </c>
      <c r="B34" s="3">
        <v>68781.5</v>
      </c>
      <c r="C34" s="2" t="s">
        <v>124</v>
      </c>
      <c r="D34" s="3">
        <v>15036.85</v>
      </c>
    </row>
    <row r="35" spans="1:9" ht="15.6" x14ac:dyDescent="0.3">
      <c r="A35" s="45" t="s">
        <v>45</v>
      </c>
      <c r="B35" s="3">
        <v>0</v>
      </c>
      <c r="C35" s="2" t="s">
        <v>22</v>
      </c>
      <c r="D35" s="3">
        <v>280.5</v>
      </c>
    </row>
    <row r="36" spans="1:9" ht="15.6" x14ac:dyDescent="0.3">
      <c r="A36" s="45" t="s">
        <v>107</v>
      </c>
      <c r="B36" s="3">
        <v>17185.099999999999</v>
      </c>
      <c r="C36" s="2" t="s">
        <v>125</v>
      </c>
      <c r="D36" s="3">
        <v>947.25</v>
      </c>
    </row>
    <row r="37" spans="1:9" ht="15.6" x14ac:dyDescent="0.3">
      <c r="A37" s="45" t="s">
        <v>108</v>
      </c>
      <c r="B37" s="3">
        <v>32462.65</v>
      </c>
      <c r="C37" s="2" t="s">
        <v>114</v>
      </c>
      <c r="D37" s="3">
        <v>2148.9499999999998</v>
      </c>
    </row>
    <row r="38" spans="1:9" ht="15.6" x14ac:dyDescent="0.3">
      <c r="A38" s="45" t="s">
        <v>109</v>
      </c>
      <c r="B38" s="3">
        <v>9112.9</v>
      </c>
      <c r="C38" s="2" t="s">
        <v>126</v>
      </c>
      <c r="D38" s="3">
        <v>514.75</v>
      </c>
    </row>
    <row r="39" spans="1:9" ht="15.6" x14ac:dyDescent="0.3">
      <c r="A39" s="45" t="s">
        <v>110</v>
      </c>
      <c r="B39" s="3">
        <v>7500</v>
      </c>
      <c r="C39" s="2" t="s">
        <v>14</v>
      </c>
      <c r="D39" s="3">
        <v>0</v>
      </c>
    </row>
    <row r="40" spans="1:9" ht="15.6" x14ac:dyDescent="0.3">
      <c r="A40" s="45" t="s">
        <v>37</v>
      </c>
      <c r="B40" s="3">
        <v>0</v>
      </c>
      <c r="D40" s="15"/>
      <c r="I40" s="4"/>
    </row>
    <row r="41" spans="1:9" ht="15.6" x14ac:dyDescent="0.3">
      <c r="A41" s="45" t="s">
        <v>62</v>
      </c>
      <c r="B41" s="3">
        <v>34814.5</v>
      </c>
      <c r="D41" s="15"/>
      <c r="E41" s="11"/>
      <c r="I41" s="11"/>
    </row>
    <row r="42" spans="1:9" ht="15.6" x14ac:dyDescent="0.3">
      <c r="A42" s="45" t="s">
        <v>91</v>
      </c>
      <c r="B42" s="3">
        <v>15868.15</v>
      </c>
      <c r="D42" s="15"/>
    </row>
    <row r="43" spans="1:9" ht="15.6" x14ac:dyDescent="0.3">
      <c r="A43" s="45" t="s">
        <v>92</v>
      </c>
      <c r="B43" s="3">
        <v>450</v>
      </c>
      <c r="D43" s="15"/>
    </row>
    <row r="44" spans="1:9" ht="15.6" x14ac:dyDescent="0.3">
      <c r="A44" s="2" t="s">
        <v>23</v>
      </c>
      <c r="B44" s="3">
        <v>913.47</v>
      </c>
      <c r="D44" s="15"/>
    </row>
    <row r="45" spans="1:9" ht="15.6" x14ac:dyDescent="0.3">
      <c r="A45" s="2" t="s">
        <v>24</v>
      </c>
      <c r="B45" s="3">
        <v>389.3</v>
      </c>
      <c r="D45" s="15"/>
    </row>
    <row r="46" spans="1:9" ht="15.6" x14ac:dyDescent="0.3">
      <c r="A46" s="2" t="s">
        <v>25</v>
      </c>
      <c r="B46" s="3">
        <v>160.85</v>
      </c>
      <c r="D46" s="15"/>
    </row>
    <row r="47" spans="1:9" ht="15.6" x14ac:dyDescent="0.3">
      <c r="A47" s="2" t="s">
        <v>26</v>
      </c>
      <c r="B47" s="3">
        <v>1502</v>
      </c>
      <c r="D47" s="15"/>
      <c r="G47" s="11"/>
    </row>
    <row r="48" spans="1:9" ht="15.6" x14ac:dyDescent="0.3">
      <c r="A48" s="2" t="s">
        <v>29</v>
      </c>
      <c r="B48" s="3">
        <v>2929.62</v>
      </c>
      <c r="D48" s="15"/>
    </row>
    <row r="49" spans="1:4" ht="15.6" x14ac:dyDescent="0.3">
      <c r="A49" s="2" t="s">
        <v>30</v>
      </c>
      <c r="B49" s="3">
        <v>0</v>
      </c>
      <c r="C49" s="4" t="s">
        <v>28</v>
      </c>
      <c r="D49" s="42">
        <f>SUM(D28:D44)</f>
        <v>184341</v>
      </c>
    </row>
    <row r="50" spans="1:4" ht="15.6" x14ac:dyDescent="0.3">
      <c r="A50" s="4" t="s">
        <v>31</v>
      </c>
      <c r="B50" s="42">
        <f>SUM(B28:B49)</f>
        <v>225742.61999999997</v>
      </c>
      <c r="C50" s="2" t="s">
        <v>104</v>
      </c>
      <c r="D50" s="3">
        <f>-(B50-D49)</f>
        <v>-41401.619999999966</v>
      </c>
    </row>
    <row r="53" spans="1:4" ht="15.6" x14ac:dyDescent="0.3">
      <c r="A53" s="1"/>
      <c r="B53" s="2"/>
      <c r="C53" s="1"/>
      <c r="D53" s="1"/>
    </row>
    <row r="54" spans="1:4" x14ac:dyDescent="0.3">
      <c r="A54" s="1" t="s">
        <v>106</v>
      </c>
      <c r="B54" s="1"/>
      <c r="C54" s="1"/>
      <c r="D54" s="1"/>
    </row>
  </sheetData>
  <mergeCells count="3">
    <mergeCell ref="A1:D1"/>
    <mergeCell ref="A15:D15"/>
    <mergeCell ref="A3:D3"/>
  </mergeCells>
  <pageMargins left="0.7" right="0.7" top="0.78740157499999996" bottom="0.78740157499999996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52"/>
  <sheetViews>
    <sheetView tabSelected="1" zoomScale="80" zoomScaleNormal="80" workbookViewId="0">
      <selection activeCell="O41" sqref="O41"/>
    </sheetView>
  </sheetViews>
  <sheetFormatPr baseColWidth="10" defaultColWidth="11.5546875" defaultRowHeight="14.4" x14ac:dyDescent="0.3"/>
  <cols>
    <col min="1" max="1" width="30" customWidth="1"/>
    <col min="2" max="11" width="0" hidden="1" customWidth="1"/>
    <col min="12" max="12" width="15.109375" customWidth="1"/>
    <col min="13" max="13" width="16" customWidth="1"/>
    <col min="14" max="14" width="14" customWidth="1"/>
    <col min="15" max="15" width="16.77734375" customWidth="1"/>
    <col min="16" max="16" width="24" customWidth="1"/>
    <col min="17" max="17" width="18.6640625" customWidth="1"/>
  </cols>
  <sheetData>
    <row r="2" spans="1:22" ht="22.8" x14ac:dyDescent="0.4">
      <c r="A2" s="16" t="s">
        <v>115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22" ht="16.8" x14ac:dyDescent="0.3">
      <c r="A3" s="25" t="s">
        <v>47</v>
      </c>
      <c r="B3" s="25" t="s">
        <v>48</v>
      </c>
      <c r="C3" s="25" t="s">
        <v>49</v>
      </c>
      <c r="D3" s="25" t="s">
        <v>50</v>
      </c>
      <c r="E3" s="25" t="s">
        <v>51</v>
      </c>
      <c r="F3" s="25" t="s">
        <v>52</v>
      </c>
      <c r="G3" s="25" t="s">
        <v>53</v>
      </c>
      <c r="H3" s="25" t="s">
        <v>54</v>
      </c>
      <c r="I3" s="25" t="s">
        <v>55</v>
      </c>
      <c r="J3" s="25" t="s">
        <v>56</v>
      </c>
      <c r="K3" s="25" t="s">
        <v>57</v>
      </c>
      <c r="L3" s="25" t="s">
        <v>73</v>
      </c>
      <c r="M3" s="25" t="s">
        <v>74</v>
      </c>
      <c r="N3" s="25" t="s">
        <v>117</v>
      </c>
      <c r="O3" s="25" t="s">
        <v>116</v>
      </c>
    </row>
    <row r="4" spans="1:22" ht="15.6" x14ac:dyDescent="0.3">
      <c r="A4" s="26" t="s">
        <v>11</v>
      </c>
      <c r="B4" s="2">
        <v>0</v>
      </c>
      <c r="C4" s="2">
        <v>0</v>
      </c>
      <c r="D4" s="2">
        <v>366.1</v>
      </c>
      <c r="E4" s="2">
        <v>500</v>
      </c>
      <c r="F4" s="2">
        <v>250.6</v>
      </c>
      <c r="G4" s="2">
        <v>2000</v>
      </c>
      <c r="H4" s="2">
        <v>384.75</v>
      </c>
      <c r="I4" s="2">
        <v>2000</v>
      </c>
      <c r="J4" s="2">
        <v>0</v>
      </c>
      <c r="K4" s="2">
        <v>2000</v>
      </c>
      <c r="L4" s="2">
        <v>2113.6999999999998</v>
      </c>
      <c r="M4" s="2">
        <v>2200</v>
      </c>
      <c r="N4" s="46">
        <v>1004.9</v>
      </c>
      <c r="O4" s="46">
        <v>1000</v>
      </c>
      <c r="P4" s="2"/>
      <c r="Q4" s="2"/>
    </row>
    <row r="5" spans="1:22" ht="15.6" x14ac:dyDescent="0.3">
      <c r="A5" s="26" t="s">
        <v>13</v>
      </c>
      <c r="B5" s="2">
        <v>1316.4</v>
      </c>
      <c r="C5" s="2">
        <v>1500</v>
      </c>
      <c r="D5" s="2">
        <v>2043.4</v>
      </c>
      <c r="E5" s="2">
        <v>2500</v>
      </c>
      <c r="F5" s="2">
        <v>2173.25</v>
      </c>
      <c r="G5" s="2">
        <v>8000</v>
      </c>
      <c r="H5" s="2">
        <v>3006.75</v>
      </c>
      <c r="I5" s="2">
        <v>8000</v>
      </c>
      <c r="J5" s="2">
        <v>6307</v>
      </c>
      <c r="K5" s="2">
        <v>8000</v>
      </c>
      <c r="L5" s="2">
        <v>7122.77</v>
      </c>
      <c r="M5" s="2">
        <v>8000</v>
      </c>
      <c r="N5" s="46">
        <v>6491.33</v>
      </c>
      <c r="O5" s="46">
        <v>3000</v>
      </c>
      <c r="P5" s="2"/>
      <c r="Q5" s="2"/>
    </row>
    <row r="6" spans="1:22" ht="15.6" x14ac:dyDescent="0.3">
      <c r="A6" s="26" t="s">
        <v>15</v>
      </c>
      <c r="B6" s="2">
        <v>7682</v>
      </c>
      <c r="C6" s="2">
        <v>13400</v>
      </c>
      <c r="D6" s="2">
        <v>13044.35</v>
      </c>
      <c r="E6" s="2">
        <v>13400</v>
      </c>
      <c r="F6" s="2">
        <v>9581.7999999999993</v>
      </c>
      <c r="G6" s="2">
        <v>12000</v>
      </c>
      <c r="H6" s="2">
        <v>12893.1</v>
      </c>
      <c r="I6" s="2">
        <v>12000</v>
      </c>
      <c r="J6" s="2">
        <v>9103.85</v>
      </c>
      <c r="K6" s="2">
        <v>12000</v>
      </c>
      <c r="L6" s="2">
        <v>6258.6</v>
      </c>
      <c r="M6" s="2">
        <v>12000</v>
      </c>
      <c r="N6" s="46">
        <v>8167.95</v>
      </c>
      <c r="O6" s="46">
        <v>0</v>
      </c>
      <c r="P6" s="2"/>
      <c r="Q6" s="2"/>
    </row>
    <row r="7" spans="1:22" ht="15.6" x14ac:dyDescent="0.3">
      <c r="A7" s="27" t="s">
        <v>17</v>
      </c>
      <c r="B7" s="28">
        <v>19170.52</v>
      </c>
      <c r="C7" s="28">
        <v>20000</v>
      </c>
      <c r="D7" s="28">
        <v>21662.87</v>
      </c>
      <c r="E7" s="28">
        <v>20000</v>
      </c>
      <c r="F7" s="28">
        <v>20204.07</v>
      </c>
      <c r="G7" s="28">
        <f>G8+G9+G10</f>
        <v>86334.5</v>
      </c>
      <c r="H7" s="28">
        <f>SUM(H8:H10)</f>
        <v>91658.75</v>
      </c>
      <c r="I7" s="28">
        <f>SUBTOTAL(9,I8:I12)</f>
        <v>206800</v>
      </c>
      <c r="J7" s="28">
        <f>J8+J9+J10+J12</f>
        <v>90926.88</v>
      </c>
      <c r="K7" s="28">
        <v>122500</v>
      </c>
      <c r="L7" s="49">
        <f>L8+L9+L10+L11+L12</f>
        <v>128865.8</v>
      </c>
      <c r="M7" s="49">
        <v>124000</v>
      </c>
      <c r="N7" s="49">
        <f>N8+N9+N10+N11+N12</f>
        <v>135042.15</v>
      </c>
      <c r="O7" s="49">
        <f>SUM(O8:O12)</f>
        <v>140000</v>
      </c>
      <c r="P7" s="2"/>
      <c r="Q7" s="2"/>
    </row>
    <row r="8" spans="1:22" ht="15.6" x14ac:dyDescent="0.3">
      <c r="A8" s="29" t="s">
        <v>58</v>
      </c>
      <c r="B8" s="18"/>
      <c r="C8" s="18"/>
      <c r="D8" s="18"/>
      <c r="E8" s="18"/>
      <c r="F8" s="18"/>
      <c r="G8" s="18">
        <f>2000*12</f>
        <v>24000</v>
      </c>
      <c r="H8" s="18">
        <v>29648.05</v>
      </c>
      <c r="I8" s="18">
        <v>30000</v>
      </c>
      <c r="J8" s="18">
        <v>18397.95</v>
      </c>
      <c r="K8" s="18">
        <v>50000</v>
      </c>
      <c r="L8" s="34">
        <v>61872</v>
      </c>
      <c r="M8" s="18">
        <v>50000</v>
      </c>
      <c r="N8" s="50">
        <f>'JR 2018'!B36+'JR 2018'!B37+'JR 2018'!B38</f>
        <v>58760.65</v>
      </c>
      <c r="O8" s="18">
        <v>60000</v>
      </c>
      <c r="P8" s="2"/>
      <c r="Q8" s="2"/>
    </row>
    <row r="9" spans="1:22" ht="15.6" x14ac:dyDescent="0.3">
      <c r="A9" s="29" t="s">
        <v>36</v>
      </c>
      <c r="B9" s="18"/>
      <c r="C9" s="18"/>
      <c r="D9" s="18"/>
      <c r="E9" s="18"/>
      <c r="F9" s="18"/>
      <c r="G9" s="18">
        <v>10000</v>
      </c>
      <c r="H9" s="18">
        <v>4687.5</v>
      </c>
      <c r="I9" s="18">
        <v>10000</v>
      </c>
      <c r="J9" s="18">
        <v>7395.83</v>
      </c>
      <c r="K9" s="18">
        <v>10000</v>
      </c>
      <c r="L9" s="34">
        <v>5104.1499999999996</v>
      </c>
      <c r="M9" s="18">
        <v>10000</v>
      </c>
      <c r="N9" s="50">
        <f>'JR 2018'!B39</f>
        <v>7500</v>
      </c>
      <c r="O9" s="18">
        <v>10000</v>
      </c>
      <c r="P9" s="2"/>
      <c r="Q9" s="2"/>
    </row>
    <row r="10" spans="1:22" ht="15.6" x14ac:dyDescent="0.3">
      <c r="A10" s="29" t="s">
        <v>17</v>
      </c>
      <c r="B10" s="18"/>
      <c r="C10" s="18"/>
      <c r="D10" s="18"/>
      <c r="E10" s="18"/>
      <c r="F10" s="18"/>
      <c r="G10" s="18">
        <v>52334.5</v>
      </c>
      <c r="H10" s="18">
        <v>57323.199999999997</v>
      </c>
      <c r="I10" s="18">
        <v>60000</v>
      </c>
      <c r="J10" s="18">
        <v>62439.35</v>
      </c>
      <c r="K10" s="18">
        <v>60000</v>
      </c>
      <c r="L10" s="34">
        <v>56549.599999999999</v>
      </c>
      <c r="M10" s="18">
        <v>60000</v>
      </c>
      <c r="N10" s="50">
        <f>'JR 2018'!B34</f>
        <v>68781.5</v>
      </c>
      <c r="O10" s="18">
        <v>70000</v>
      </c>
      <c r="P10" s="2"/>
      <c r="Q10" s="2"/>
    </row>
    <row r="11" spans="1:22" ht="15.6" x14ac:dyDescent="0.3">
      <c r="A11" s="29" t="s">
        <v>59</v>
      </c>
      <c r="B11" s="18"/>
      <c r="C11" s="18"/>
      <c r="D11" s="18"/>
      <c r="E11" s="18"/>
      <c r="F11" s="18"/>
      <c r="G11" s="18"/>
      <c r="H11" s="18"/>
      <c r="I11" s="18">
        <v>60000</v>
      </c>
      <c r="J11" s="18">
        <v>0</v>
      </c>
      <c r="K11" s="18">
        <v>0</v>
      </c>
      <c r="L11" s="34">
        <v>0</v>
      </c>
      <c r="M11" s="18">
        <v>0</v>
      </c>
      <c r="N11" s="50">
        <v>0</v>
      </c>
      <c r="O11" s="18">
        <v>0</v>
      </c>
      <c r="P11" s="2"/>
      <c r="Q11" s="2"/>
    </row>
    <row r="12" spans="1:22" ht="15.6" x14ac:dyDescent="0.3">
      <c r="A12" s="29" t="s">
        <v>60</v>
      </c>
      <c r="B12" s="18"/>
      <c r="C12" s="18"/>
      <c r="D12" s="18"/>
      <c r="E12" s="18"/>
      <c r="F12" s="18"/>
      <c r="G12" s="18"/>
      <c r="H12" s="18"/>
      <c r="I12" s="18">
        <v>46800</v>
      </c>
      <c r="J12" s="18">
        <v>2693.75</v>
      </c>
      <c r="K12" s="18">
        <v>2500</v>
      </c>
      <c r="L12" s="34">
        <v>5340.05</v>
      </c>
      <c r="M12" s="18">
        <v>4000</v>
      </c>
      <c r="N12" s="50">
        <v>0</v>
      </c>
      <c r="O12" s="18">
        <v>0</v>
      </c>
      <c r="P12" s="2"/>
      <c r="Q12" s="2"/>
    </row>
    <row r="13" spans="1:22" ht="15.6" x14ac:dyDescent="0.3">
      <c r="A13" s="26" t="s">
        <v>21</v>
      </c>
      <c r="B13" s="2">
        <v>0</v>
      </c>
      <c r="C13" s="2">
        <v>0</v>
      </c>
      <c r="D13" s="2">
        <v>80</v>
      </c>
      <c r="E13" s="2">
        <v>200</v>
      </c>
      <c r="F13" s="2">
        <v>0</v>
      </c>
      <c r="G13" s="2">
        <v>1000</v>
      </c>
      <c r="H13" s="2">
        <v>560</v>
      </c>
      <c r="I13" s="2">
        <v>1000</v>
      </c>
      <c r="J13" s="2">
        <v>0</v>
      </c>
      <c r="K13" s="2">
        <v>1000</v>
      </c>
      <c r="L13" s="24">
        <v>0</v>
      </c>
      <c r="M13" s="2">
        <v>1000</v>
      </c>
      <c r="N13" s="46">
        <v>0</v>
      </c>
      <c r="O13" s="46">
        <v>1000</v>
      </c>
      <c r="P13" s="2"/>
      <c r="Q13" s="2"/>
    </row>
    <row r="14" spans="1:22" ht="15.6" x14ac:dyDescent="0.3">
      <c r="A14" s="26" t="s">
        <v>61</v>
      </c>
      <c r="B14" s="2"/>
      <c r="C14" s="2"/>
      <c r="D14" s="2"/>
      <c r="E14" s="2"/>
      <c r="F14" s="2"/>
      <c r="G14" s="2"/>
      <c r="H14" s="2"/>
      <c r="I14" s="2">
        <v>1000</v>
      </c>
      <c r="J14" s="2">
        <v>0</v>
      </c>
      <c r="K14" s="2">
        <v>79500</v>
      </c>
      <c r="L14" s="2">
        <v>1065.8699999999999</v>
      </c>
      <c r="M14" s="2">
        <v>1000</v>
      </c>
      <c r="N14" s="2">
        <v>0</v>
      </c>
      <c r="O14" s="2">
        <v>0</v>
      </c>
      <c r="P14" s="2"/>
      <c r="Q14" s="2"/>
    </row>
    <row r="15" spans="1:22" ht="15.6" x14ac:dyDescent="0.3">
      <c r="A15" s="26" t="s">
        <v>75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4"/>
      <c r="M15" s="2">
        <v>20000</v>
      </c>
      <c r="N15" s="46">
        <v>0</v>
      </c>
      <c r="O15" s="46">
        <v>2000</v>
      </c>
      <c r="P15" s="2"/>
      <c r="Q15" s="2"/>
    </row>
    <row r="16" spans="1:22" ht="15.6" x14ac:dyDescent="0.3">
      <c r="A16" s="26" t="s">
        <v>62</v>
      </c>
      <c r="B16" s="2"/>
      <c r="C16" s="2"/>
      <c r="D16" s="2"/>
      <c r="E16" s="2"/>
      <c r="F16" s="2"/>
      <c r="G16" s="2"/>
      <c r="H16" s="2"/>
      <c r="I16" s="2">
        <v>1000</v>
      </c>
      <c r="J16" s="2">
        <v>0</v>
      </c>
      <c r="K16" s="2">
        <v>38000</v>
      </c>
      <c r="L16" s="2">
        <v>6471.4</v>
      </c>
      <c r="M16" s="2">
        <v>0</v>
      </c>
      <c r="N16" s="46">
        <f>'JR 2018'!B41</f>
        <v>34814.5</v>
      </c>
      <c r="O16" s="2"/>
      <c r="P16" s="2"/>
      <c r="Q16" s="2"/>
      <c r="V16" s="12"/>
    </row>
    <row r="17" spans="1:22" ht="15.6" x14ac:dyDescent="0.3">
      <c r="A17" s="32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4">
        <v>64100</v>
      </c>
      <c r="L17" s="24"/>
      <c r="M17" s="46">
        <v>20000</v>
      </c>
      <c r="N17" s="46">
        <f>SUM(N18:N22)</f>
        <v>34326.550000000003</v>
      </c>
      <c r="O17" s="2"/>
      <c r="P17" s="2"/>
      <c r="Q17" s="2"/>
      <c r="V17" s="12"/>
    </row>
    <row r="18" spans="1:22" ht="15.6" x14ac:dyDescent="0.3">
      <c r="A18" s="29" t="s">
        <v>91</v>
      </c>
      <c r="B18" s="2"/>
      <c r="C18" s="2"/>
      <c r="D18" s="2"/>
      <c r="E18" s="2"/>
      <c r="F18" s="2"/>
      <c r="G18" s="2"/>
      <c r="H18" s="2"/>
      <c r="I18" s="29"/>
      <c r="J18" s="29"/>
      <c r="K18" s="29"/>
      <c r="L18" s="29"/>
      <c r="M18" s="47">
        <v>0</v>
      </c>
      <c r="N18" s="18">
        <f>'JR 2018'!B42</f>
        <v>15868.15</v>
      </c>
      <c r="O18" s="2"/>
      <c r="P18" s="2"/>
      <c r="Q18" s="2"/>
      <c r="V18" s="12"/>
    </row>
    <row r="19" spans="1:22" ht="15.6" x14ac:dyDescent="0.3">
      <c r="A19" s="29" t="s">
        <v>92</v>
      </c>
      <c r="B19" s="2"/>
      <c r="C19" s="2"/>
      <c r="D19" s="2"/>
      <c r="E19" s="2"/>
      <c r="F19" s="2"/>
      <c r="G19" s="2"/>
      <c r="H19" s="2"/>
      <c r="I19" s="2"/>
      <c r="J19" s="2"/>
      <c r="K19" s="24"/>
      <c r="L19" s="24"/>
      <c r="M19" s="48">
        <v>0</v>
      </c>
      <c r="N19" s="18">
        <f>'JR 2018'!B43</f>
        <v>450</v>
      </c>
      <c r="O19" s="2"/>
      <c r="P19" s="2"/>
      <c r="Q19" s="2"/>
      <c r="V19" s="12"/>
    </row>
    <row r="20" spans="1:22" ht="15.6" x14ac:dyDescent="0.3">
      <c r="A20" s="29" t="s">
        <v>93</v>
      </c>
      <c r="B20" s="2"/>
      <c r="C20" s="2"/>
      <c r="D20" s="2"/>
      <c r="E20" s="2"/>
      <c r="F20" s="2"/>
      <c r="G20" s="2"/>
      <c r="H20" s="2"/>
      <c r="I20" s="2"/>
      <c r="J20" s="2"/>
      <c r="K20" s="24"/>
      <c r="L20" s="24"/>
      <c r="M20" s="48">
        <v>0</v>
      </c>
      <c r="N20" s="18">
        <f>'JR 2018'!B30</f>
        <v>5964</v>
      </c>
      <c r="O20" s="2"/>
      <c r="P20" s="2"/>
      <c r="Q20" s="2"/>
    </row>
    <row r="21" spans="1:22" ht="15.6" x14ac:dyDescent="0.3">
      <c r="A21" s="29" t="s">
        <v>94</v>
      </c>
      <c r="B21" s="2"/>
      <c r="C21" s="2"/>
      <c r="D21" s="2"/>
      <c r="E21" s="2"/>
      <c r="F21" s="2"/>
      <c r="G21" s="2"/>
      <c r="H21" s="2"/>
      <c r="I21" s="2"/>
      <c r="J21" s="2"/>
      <c r="K21" s="24"/>
      <c r="L21" s="24"/>
      <c r="M21" s="48">
        <v>0</v>
      </c>
      <c r="N21" s="18">
        <f>'JR 2018'!B31</f>
        <v>8127.05</v>
      </c>
      <c r="O21" s="2"/>
      <c r="P21" s="2"/>
      <c r="Q21" s="2"/>
    </row>
    <row r="22" spans="1:22" ht="15.6" x14ac:dyDescent="0.3">
      <c r="A22" s="29" t="s">
        <v>96</v>
      </c>
      <c r="B22" s="2"/>
      <c r="C22" s="2"/>
      <c r="D22" s="2"/>
      <c r="E22" s="2"/>
      <c r="F22" s="2"/>
      <c r="G22" s="2"/>
      <c r="H22" s="2"/>
      <c r="I22" s="2"/>
      <c r="J22" s="2"/>
      <c r="K22" s="24"/>
      <c r="L22" s="24"/>
      <c r="M22" s="48">
        <v>0</v>
      </c>
      <c r="N22" s="18">
        <f>'JR 2018'!B32</f>
        <v>3917.35</v>
      </c>
      <c r="O22" s="2"/>
      <c r="P22" s="2"/>
      <c r="Q22" s="2"/>
    </row>
    <row r="23" spans="1:22" ht="15.6" x14ac:dyDescent="0.3">
      <c r="A23" s="26" t="s">
        <v>23</v>
      </c>
      <c r="B23" s="2">
        <v>2320.8000000000002</v>
      </c>
      <c r="C23" s="2">
        <v>1500</v>
      </c>
      <c r="D23" s="2">
        <v>1420.1</v>
      </c>
      <c r="E23" s="2">
        <v>1500</v>
      </c>
      <c r="F23" s="2">
        <v>1400</v>
      </c>
      <c r="G23" s="2">
        <v>2000</v>
      </c>
      <c r="H23" s="2">
        <v>2328.4899999999998</v>
      </c>
      <c r="I23" s="2">
        <v>3000</v>
      </c>
      <c r="J23" s="2">
        <v>312.75</v>
      </c>
      <c r="K23" s="2">
        <v>2000</v>
      </c>
      <c r="L23" s="2">
        <v>419.65</v>
      </c>
      <c r="M23" s="2">
        <v>1000</v>
      </c>
      <c r="N23" s="46">
        <f>'JR 2018'!B44</f>
        <v>913.47</v>
      </c>
      <c r="O23" s="46">
        <v>1000</v>
      </c>
      <c r="P23" s="2"/>
      <c r="Q23" s="2"/>
    </row>
    <row r="24" spans="1:22" ht="15.6" x14ac:dyDescent="0.3">
      <c r="A24" s="26" t="s">
        <v>24</v>
      </c>
      <c r="B24" s="2">
        <v>1807.75</v>
      </c>
      <c r="C24" s="2">
        <v>400</v>
      </c>
      <c r="D24" s="2">
        <v>705.15</v>
      </c>
      <c r="E24" s="2">
        <v>700</v>
      </c>
      <c r="F24" s="2">
        <v>597.4</v>
      </c>
      <c r="G24" s="2">
        <v>2000</v>
      </c>
      <c r="H24" s="2">
        <v>1304.26</v>
      </c>
      <c r="I24" s="2">
        <v>2000</v>
      </c>
      <c r="J24" s="2">
        <v>3182.65</v>
      </c>
      <c r="K24" s="2">
        <v>3000</v>
      </c>
      <c r="L24" s="2">
        <v>725.52</v>
      </c>
      <c r="M24" s="2">
        <v>2000</v>
      </c>
      <c r="N24" s="46">
        <f>'JR 2018'!B45</f>
        <v>389.3</v>
      </c>
      <c r="O24" s="46">
        <v>500</v>
      </c>
      <c r="P24" s="2"/>
      <c r="Q24" s="2"/>
    </row>
    <row r="25" spans="1:22" ht="15.6" x14ac:dyDescent="0.3">
      <c r="A25" s="26" t="s">
        <v>25</v>
      </c>
      <c r="B25" s="2">
        <v>120.85</v>
      </c>
      <c r="C25" s="2">
        <v>120</v>
      </c>
      <c r="D25" s="2">
        <v>114.85</v>
      </c>
      <c r="E25" s="2">
        <v>120</v>
      </c>
      <c r="F25" s="2">
        <v>135</v>
      </c>
      <c r="G25" s="2">
        <v>150</v>
      </c>
      <c r="H25" s="2">
        <v>54</v>
      </c>
      <c r="I25" s="2">
        <v>150</v>
      </c>
      <c r="J25" s="2">
        <v>33.85</v>
      </c>
      <c r="K25" s="2">
        <v>50</v>
      </c>
      <c r="L25" s="2">
        <v>95.85</v>
      </c>
      <c r="M25" s="2">
        <v>100</v>
      </c>
      <c r="N25" s="46">
        <f>'JR 2018'!B46</f>
        <v>160.85</v>
      </c>
      <c r="O25" s="46">
        <v>200</v>
      </c>
      <c r="P25" s="2"/>
      <c r="Q25" s="2"/>
    </row>
    <row r="26" spans="1:22" ht="15.6" x14ac:dyDescent="0.3">
      <c r="A26" s="26" t="s">
        <v>26</v>
      </c>
      <c r="B26" s="2">
        <v>200</v>
      </c>
      <c r="C26" s="2">
        <v>200</v>
      </c>
      <c r="D26" s="2">
        <v>0</v>
      </c>
      <c r="E26" s="2">
        <v>100</v>
      </c>
      <c r="F26" s="2">
        <v>400</v>
      </c>
      <c r="G26" s="2">
        <v>1000</v>
      </c>
      <c r="H26" s="2">
        <v>502</v>
      </c>
      <c r="I26" s="2">
        <v>1000</v>
      </c>
      <c r="J26" s="2">
        <v>620</v>
      </c>
      <c r="K26" s="2">
        <v>1000</v>
      </c>
      <c r="L26" s="2">
        <v>1502</v>
      </c>
      <c r="M26" s="2">
        <v>1500</v>
      </c>
      <c r="N26" s="46">
        <f>'JR 2018'!B47</f>
        <v>1502</v>
      </c>
      <c r="O26" s="46">
        <v>1510</v>
      </c>
      <c r="P26" s="2"/>
      <c r="Q26" s="2"/>
    </row>
    <row r="27" spans="1:22" ht="15.6" x14ac:dyDescent="0.3">
      <c r="A27" s="27" t="s">
        <v>110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f>G28</f>
        <v>2000</v>
      </c>
      <c r="H27" s="28">
        <v>2100</v>
      </c>
      <c r="I27" s="4">
        <f>SUBTOTAL(9,I28)</f>
        <v>3000</v>
      </c>
      <c r="J27" s="4">
        <v>0</v>
      </c>
      <c r="K27" s="4">
        <v>3000</v>
      </c>
      <c r="L27" s="4">
        <v>0</v>
      </c>
      <c r="M27" s="4">
        <v>3000</v>
      </c>
      <c r="N27" s="49">
        <v>0</v>
      </c>
      <c r="O27" s="49">
        <v>0</v>
      </c>
      <c r="P27" s="2"/>
      <c r="Q27" s="2"/>
    </row>
    <row r="28" spans="1:22" ht="15.6" x14ac:dyDescent="0.3">
      <c r="A28" s="29" t="s">
        <v>37</v>
      </c>
      <c r="B28" s="2"/>
      <c r="C28" s="2"/>
      <c r="D28" s="2"/>
      <c r="E28" s="2"/>
      <c r="F28" s="17"/>
      <c r="G28" s="18">
        <v>2000</v>
      </c>
      <c r="H28" s="18">
        <v>2100</v>
      </c>
      <c r="I28" s="18">
        <v>3000</v>
      </c>
      <c r="J28" s="18">
        <v>0</v>
      </c>
      <c r="K28" s="18">
        <v>3000</v>
      </c>
      <c r="L28" s="18">
        <v>0</v>
      </c>
      <c r="M28" s="50">
        <v>3000</v>
      </c>
      <c r="N28" s="50">
        <v>0</v>
      </c>
      <c r="O28" s="50">
        <v>0</v>
      </c>
      <c r="P28" s="2"/>
      <c r="Q28" s="2"/>
    </row>
    <row r="29" spans="1:22" ht="15.6" x14ac:dyDescent="0.3">
      <c r="A29" s="26" t="s">
        <v>63</v>
      </c>
      <c r="B29" s="2">
        <v>173.95</v>
      </c>
      <c r="C29" s="2">
        <v>500</v>
      </c>
      <c r="D29" s="2">
        <v>582.20000000000005</v>
      </c>
      <c r="E29" s="2">
        <v>600</v>
      </c>
      <c r="F29" s="2">
        <v>500</v>
      </c>
      <c r="G29" s="2">
        <v>500</v>
      </c>
      <c r="H29" s="2"/>
      <c r="I29" s="2">
        <v>500</v>
      </c>
      <c r="J29" s="2">
        <v>120</v>
      </c>
      <c r="K29" s="2">
        <v>500</v>
      </c>
      <c r="L29" s="2">
        <v>1373.76</v>
      </c>
      <c r="M29" s="2">
        <v>1500</v>
      </c>
      <c r="N29" s="46">
        <f>'JR 2018'!B48</f>
        <v>2929.62</v>
      </c>
      <c r="O29" s="46">
        <v>0</v>
      </c>
      <c r="P29" s="4"/>
      <c r="Q29" s="4"/>
      <c r="T29" s="11"/>
    </row>
    <row r="30" spans="1:22" ht="15.6" x14ac:dyDescent="0.3">
      <c r="A30" s="26" t="s">
        <v>30</v>
      </c>
      <c r="B30" s="2">
        <v>0</v>
      </c>
      <c r="C30" s="2">
        <v>0</v>
      </c>
      <c r="D30" s="2">
        <v>10.61</v>
      </c>
      <c r="E30" s="2">
        <v>0</v>
      </c>
      <c r="F30" s="2">
        <v>0</v>
      </c>
      <c r="G30" s="2">
        <v>0</v>
      </c>
      <c r="H30" s="2"/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</row>
    <row r="31" spans="1:22" ht="16.8" x14ac:dyDescent="0.3">
      <c r="A31" s="25" t="s">
        <v>31</v>
      </c>
      <c r="B31" s="30">
        <v>46971.25</v>
      </c>
      <c r="C31" s="30">
        <f>SUM(C4:C30)</f>
        <v>37620</v>
      </c>
      <c r="D31" s="30">
        <f>SUM(D4:D30)</f>
        <v>40029.629999999997</v>
      </c>
      <c r="E31" s="30">
        <f>SUM(E4:E30)</f>
        <v>39620</v>
      </c>
      <c r="F31" s="30">
        <f>SUM(F4:F30)</f>
        <v>35242.120000000003</v>
      </c>
      <c r="G31" s="30">
        <f>G4+G5+G6+G7+G13+G23+G24+G25+G26+G27+G29+G30</f>
        <v>116984.5</v>
      </c>
      <c r="H31" s="30">
        <f>H4+H5+H6+H7+H13+H23+H24+H25+H26+H28</f>
        <v>114792.1</v>
      </c>
      <c r="I31" s="30">
        <f>SUBTOTAL(9,I4:I30)</f>
        <v>241450</v>
      </c>
      <c r="J31" s="30">
        <f>J4+J5+J6+J7+J13+J14+J16+J23+J24+J25+J26+J27+J28+J29+J30</f>
        <v>110606.98000000001</v>
      </c>
      <c r="K31" s="30">
        <f>K4+K5+K6+K7+K13+K14+K16+K17+K23+K24+K25+K26+K27</f>
        <v>336150</v>
      </c>
      <c r="L31" s="30">
        <f>L4+L5+L6+L7+L14+L16+L23+L24+L25+L26+L27+L28+L29+L30</f>
        <v>156014.91999999998</v>
      </c>
      <c r="M31" s="30">
        <f>M4+M5+M6+M7+M13+M14+M16+M17+M23+M24+M25+M26+M28+M29+M30</f>
        <v>177300</v>
      </c>
      <c r="N31" s="43">
        <f>N4+N5+N6+N7+N16+N17+N23+N24+N25+N26+N27+N29</f>
        <v>225742.62</v>
      </c>
      <c r="O31" s="30">
        <f>O4+O5+O7+O13+O15+O23+O24+O25+O26</f>
        <v>150210</v>
      </c>
    </row>
    <row r="32" spans="1:22" ht="15.6" x14ac:dyDescent="0.3">
      <c r="A32" s="26"/>
      <c r="B32" s="2"/>
      <c r="C32" s="2"/>
      <c r="D32" s="17"/>
      <c r="E32" s="17"/>
      <c r="F32" s="17"/>
      <c r="G32" s="17"/>
      <c r="H32" s="17"/>
      <c r="K32" s="17"/>
      <c r="L32" s="33"/>
      <c r="N32" s="2"/>
    </row>
    <row r="33" spans="1:15" ht="16.8" x14ac:dyDescent="0.3">
      <c r="A33" s="25" t="s">
        <v>64</v>
      </c>
      <c r="B33" s="31" t="s">
        <v>48</v>
      </c>
      <c r="C33" s="31" t="s">
        <v>49</v>
      </c>
      <c r="D33" s="31" t="s">
        <v>50</v>
      </c>
      <c r="E33" s="31" t="s">
        <v>51</v>
      </c>
      <c r="F33" s="25" t="s">
        <v>52</v>
      </c>
      <c r="G33" s="25" t="s">
        <v>53</v>
      </c>
      <c r="H33" s="25" t="s">
        <v>54</v>
      </c>
      <c r="I33" s="25" t="s">
        <v>65</v>
      </c>
      <c r="J33" s="25" t="s">
        <v>56</v>
      </c>
      <c r="K33" s="25" t="s">
        <v>57</v>
      </c>
      <c r="L33" s="25" t="s">
        <v>73</v>
      </c>
      <c r="M33" s="25" t="s">
        <v>74</v>
      </c>
      <c r="N33" s="25" t="s">
        <v>117</v>
      </c>
      <c r="O33" s="25" t="s">
        <v>116</v>
      </c>
    </row>
    <row r="34" spans="1:15" ht="15.6" x14ac:dyDescent="0.3">
      <c r="A34" s="26" t="s">
        <v>12</v>
      </c>
      <c r="B34" s="2">
        <v>24685</v>
      </c>
      <c r="C34" s="2">
        <v>30000</v>
      </c>
      <c r="D34" s="2">
        <v>29450</v>
      </c>
      <c r="E34" s="2">
        <v>30000</v>
      </c>
      <c r="F34" s="2">
        <v>29060</v>
      </c>
      <c r="G34" s="2">
        <v>29000</v>
      </c>
      <c r="H34" s="2">
        <v>26020.06</v>
      </c>
      <c r="I34" s="2">
        <v>30000</v>
      </c>
      <c r="J34" s="2">
        <v>11994</v>
      </c>
      <c r="K34" s="2">
        <v>12500</v>
      </c>
      <c r="L34" s="2">
        <v>14361.44</v>
      </c>
      <c r="M34" s="2">
        <v>14000</v>
      </c>
      <c r="N34" s="46">
        <f>'JR 2018'!D28</f>
        <v>5718</v>
      </c>
      <c r="O34" s="2">
        <v>6000</v>
      </c>
    </row>
    <row r="35" spans="1:15" ht="15.6" x14ac:dyDescent="0.3">
      <c r="A35" s="26" t="s">
        <v>132</v>
      </c>
      <c r="B35" s="2">
        <v>7000</v>
      </c>
      <c r="C35" s="2">
        <v>7000</v>
      </c>
      <c r="D35" s="2">
        <v>7000</v>
      </c>
      <c r="E35" s="2">
        <v>7000</v>
      </c>
      <c r="F35" s="2">
        <v>7000</v>
      </c>
      <c r="G35" s="2">
        <v>80000</v>
      </c>
      <c r="H35" s="2">
        <v>81745.33</v>
      </c>
      <c r="I35" s="2">
        <v>204000</v>
      </c>
      <c r="J35" s="2">
        <v>82693.75</v>
      </c>
      <c r="K35" s="2">
        <v>80000</v>
      </c>
      <c r="L35" s="2">
        <v>85509.3</v>
      </c>
      <c r="M35" s="2">
        <v>80000</v>
      </c>
      <c r="N35" s="46">
        <f>'JR 2018'!D32</f>
        <v>68781.5</v>
      </c>
      <c r="O35" s="2">
        <v>80000</v>
      </c>
    </row>
    <row r="36" spans="1:15" ht="15.6" x14ac:dyDescent="0.3">
      <c r="A36" s="26" t="s">
        <v>133</v>
      </c>
      <c r="B36" s="2"/>
      <c r="C36" s="2"/>
      <c r="D36" s="2"/>
      <c r="E36" s="2"/>
      <c r="F36" s="2"/>
      <c r="G36" s="2">
        <v>7000</v>
      </c>
      <c r="H36" s="2">
        <v>7000</v>
      </c>
      <c r="I36" s="2">
        <v>7000</v>
      </c>
      <c r="J36" s="2">
        <v>0</v>
      </c>
      <c r="K36" s="2">
        <v>0</v>
      </c>
      <c r="L36" s="2">
        <v>5000</v>
      </c>
      <c r="M36" s="2">
        <v>7000</v>
      </c>
      <c r="N36" s="46">
        <f>'JR 2018'!D30</f>
        <v>23000</v>
      </c>
      <c r="O36" s="2">
        <v>7000</v>
      </c>
    </row>
    <row r="37" spans="1:15" x14ac:dyDescent="0.3">
      <c r="A37" s="29" t="s">
        <v>127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50">
        <v>14000</v>
      </c>
      <c r="O37" s="29"/>
    </row>
    <row r="38" spans="1:15" x14ac:dyDescent="0.3">
      <c r="A38" s="29" t="s">
        <v>98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50">
        <v>3000</v>
      </c>
      <c r="O38" s="29"/>
    </row>
    <row r="39" spans="1:15" ht="15.6" x14ac:dyDescent="0.3">
      <c r="A39" s="29" t="s">
        <v>96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50">
        <v>6000</v>
      </c>
      <c r="O39" s="2"/>
    </row>
    <row r="40" spans="1:15" ht="15.6" x14ac:dyDescent="0.3">
      <c r="A40" s="26" t="s">
        <v>70</v>
      </c>
      <c r="B40" s="2"/>
      <c r="C40" s="2"/>
      <c r="D40" s="2"/>
      <c r="E40" s="2"/>
      <c r="F40" s="2"/>
      <c r="G40" s="2"/>
      <c r="H40" s="2"/>
      <c r="I40" s="2"/>
      <c r="J40" s="2"/>
      <c r="K40" s="2">
        <v>50000</v>
      </c>
      <c r="L40" s="2">
        <v>61872</v>
      </c>
      <c r="M40" s="2">
        <v>50000</v>
      </c>
      <c r="N40" s="46">
        <f>'JR 2018'!D31</f>
        <v>58760.65</v>
      </c>
      <c r="O40" s="2">
        <v>60000</v>
      </c>
    </row>
    <row r="41" spans="1:15" ht="15.6" x14ac:dyDescent="0.3">
      <c r="A41" s="26" t="s">
        <v>129</v>
      </c>
      <c r="B41" s="2"/>
      <c r="C41" s="2"/>
      <c r="D41" s="2"/>
      <c r="E41" s="2"/>
      <c r="F41" s="2"/>
      <c r="G41" s="2"/>
      <c r="H41" s="2"/>
      <c r="I41" s="2"/>
      <c r="J41" s="2"/>
      <c r="K41" s="24">
        <v>181600</v>
      </c>
      <c r="L41" s="2"/>
      <c r="M41" s="2">
        <v>1000</v>
      </c>
      <c r="N41" s="46">
        <f>'JR 2018'!D37</f>
        <v>2148.9499999999998</v>
      </c>
      <c r="O41" s="2"/>
    </row>
    <row r="42" spans="1:15" ht="15.6" x14ac:dyDescent="0.3">
      <c r="A42" s="26" t="s">
        <v>134</v>
      </c>
      <c r="B42" s="2"/>
      <c r="C42" s="2"/>
      <c r="D42" s="2"/>
      <c r="E42" s="2"/>
      <c r="F42" s="2"/>
      <c r="G42" s="2"/>
      <c r="H42" s="2"/>
      <c r="I42" s="2"/>
      <c r="J42" s="2"/>
      <c r="K42" s="24"/>
      <c r="L42" s="2"/>
      <c r="M42" s="2">
        <v>20000</v>
      </c>
      <c r="N42" s="46">
        <f>'JR 2018'!D34</f>
        <v>15036.85</v>
      </c>
      <c r="O42" s="2"/>
    </row>
    <row r="43" spans="1:15" ht="15.6" x14ac:dyDescent="0.3">
      <c r="A43" s="26" t="s">
        <v>130</v>
      </c>
      <c r="B43" s="2"/>
      <c r="C43" s="2"/>
      <c r="D43" s="2"/>
      <c r="E43" s="2"/>
      <c r="F43" s="2"/>
      <c r="G43" s="2"/>
      <c r="H43" s="2"/>
      <c r="I43" s="2"/>
      <c r="J43" s="2"/>
      <c r="K43" s="24"/>
      <c r="L43" s="2"/>
      <c r="M43" s="2"/>
      <c r="N43" s="46">
        <f>'JR 2018'!D33</f>
        <v>8317.5499999999993</v>
      </c>
      <c r="O43" s="2"/>
    </row>
    <row r="44" spans="1:15" ht="15.6" x14ac:dyDescent="0.3">
      <c r="A44" s="26" t="s">
        <v>20</v>
      </c>
      <c r="B44" s="2">
        <v>66.45</v>
      </c>
      <c r="C44" s="2">
        <v>65</v>
      </c>
      <c r="D44" s="2">
        <v>61.05</v>
      </c>
      <c r="E44" s="2">
        <v>65</v>
      </c>
      <c r="F44" s="2">
        <v>63.3</v>
      </c>
      <c r="G44" s="2">
        <v>65</v>
      </c>
      <c r="H44" s="2">
        <v>26.05</v>
      </c>
      <c r="I44" s="2">
        <v>65</v>
      </c>
      <c r="J44" s="2">
        <v>0</v>
      </c>
      <c r="K44" s="2">
        <v>0</v>
      </c>
      <c r="L44" s="2">
        <v>0</v>
      </c>
      <c r="M44" s="2">
        <v>0</v>
      </c>
      <c r="N44" s="46">
        <v>0</v>
      </c>
      <c r="O44" s="2">
        <v>0</v>
      </c>
    </row>
    <row r="45" spans="1:15" ht="15.6" x14ac:dyDescent="0.3">
      <c r="A45" s="26" t="s">
        <v>22</v>
      </c>
      <c r="B45" s="2">
        <v>50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312.5</v>
      </c>
      <c r="K45" s="2">
        <v>0</v>
      </c>
      <c r="L45" s="2">
        <v>0</v>
      </c>
      <c r="M45" s="2">
        <v>0</v>
      </c>
      <c r="N45" s="46">
        <f>'JR 2018'!D35</f>
        <v>280.5</v>
      </c>
      <c r="O45" s="2">
        <v>0</v>
      </c>
    </row>
    <row r="46" spans="1:15" ht="15.6" x14ac:dyDescent="0.3">
      <c r="A46" s="2" t="s">
        <v>125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46">
        <f>'JR 2018'!D36</f>
        <v>947.25</v>
      </c>
      <c r="O46" s="2"/>
    </row>
    <row r="47" spans="1:15" ht="15.6" x14ac:dyDescent="0.3">
      <c r="A47" s="26" t="s">
        <v>14</v>
      </c>
      <c r="B47" s="2">
        <v>0</v>
      </c>
      <c r="C47" s="2">
        <v>0</v>
      </c>
      <c r="D47" s="2">
        <v>640</v>
      </c>
      <c r="E47" s="2">
        <v>400</v>
      </c>
      <c r="F47" s="2">
        <v>14</v>
      </c>
      <c r="G47" s="2">
        <v>40</v>
      </c>
      <c r="H47" s="2">
        <v>3536</v>
      </c>
      <c r="I47" s="2">
        <v>0</v>
      </c>
      <c r="J47" s="2">
        <v>0</v>
      </c>
      <c r="K47" s="2">
        <v>500</v>
      </c>
      <c r="L47" s="2">
        <v>500</v>
      </c>
      <c r="M47" s="2">
        <v>500</v>
      </c>
      <c r="N47" s="46">
        <f>SUM(N48:N48)</f>
        <v>835</v>
      </c>
      <c r="O47" s="2">
        <v>500</v>
      </c>
    </row>
    <row r="48" spans="1:15" x14ac:dyDescent="0.3">
      <c r="A48" s="52" t="s">
        <v>128</v>
      </c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0">
        <f>'JR 2018'!D29</f>
        <v>835</v>
      </c>
      <c r="O48" s="51"/>
    </row>
    <row r="49" spans="1:15" ht="15.6" x14ac:dyDescent="0.3">
      <c r="A49" s="26" t="s">
        <v>87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>
        <v>27.25</v>
      </c>
      <c r="M49" s="2"/>
      <c r="N49" s="46">
        <f>'JR 2018'!D38</f>
        <v>514.75</v>
      </c>
      <c r="O49" s="2"/>
    </row>
    <row r="50" spans="1:15" ht="16.8" x14ac:dyDescent="0.3">
      <c r="A50" s="25" t="s">
        <v>28</v>
      </c>
      <c r="B50" s="30">
        <v>45980.43</v>
      </c>
      <c r="C50" s="30">
        <f t="shared" ref="C50:K50" si="0">SUM(C34:C47)</f>
        <v>37065</v>
      </c>
      <c r="D50" s="30">
        <f t="shared" si="0"/>
        <v>37151.050000000003</v>
      </c>
      <c r="E50" s="30">
        <f t="shared" si="0"/>
        <v>37465</v>
      </c>
      <c r="F50" s="30">
        <f t="shared" si="0"/>
        <v>36137.300000000003</v>
      </c>
      <c r="G50" s="30">
        <f t="shared" si="0"/>
        <v>116105</v>
      </c>
      <c r="H50" s="30">
        <f t="shared" si="0"/>
        <v>118327.44</v>
      </c>
      <c r="I50" s="30">
        <f t="shared" si="0"/>
        <v>241065</v>
      </c>
      <c r="J50" s="30">
        <f t="shared" si="0"/>
        <v>95000.25</v>
      </c>
      <c r="K50" s="30">
        <f t="shared" si="0"/>
        <v>324600</v>
      </c>
      <c r="L50" s="30">
        <f>SUM(L34:L49)</f>
        <v>167269.99</v>
      </c>
      <c r="M50" s="30">
        <f>SUM(M34:M47)</f>
        <v>172500</v>
      </c>
      <c r="N50" s="44">
        <f>N34+N35+N36+N40+N41+N42+N43+N44+N47+N45+N46+N49</f>
        <v>184341</v>
      </c>
      <c r="O50" s="30">
        <f>SUM(O34:O47)</f>
        <v>153500</v>
      </c>
    </row>
    <row r="51" spans="1:15" ht="15.6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33"/>
      <c r="N51" s="2"/>
    </row>
    <row r="52" spans="1:15" ht="15.6" x14ac:dyDescent="0.3">
      <c r="A52" s="32" t="s">
        <v>68</v>
      </c>
      <c r="B52" s="4">
        <v>-990.82</v>
      </c>
      <c r="C52" s="4">
        <f t="shared" ref="C52:O52" si="1">C50-C31</f>
        <v>-555</v>
      </c>
      <c r="D52" s="4">
        <f t="shared" si="1"/>
        <v>-2878.5799999999945</v>
      </c>
      <c r="E52" s="4">
        <f t="shared" si="1"/>
        <v>-2155</v>
      </c>
      <c r="F52" s="4">
        <f t="shared" si="1"/>
        <v>895.18000000000029</v>
      </c>
      <c r="G52" s="4">
        <f t="shared" si="1"/>
        <v>-879.5</v>
      </c>
      <c r="H52" s="4">
        <f t="shared" si="1"/>
        <v>3535.3399999999965</v>
      </c>
      <c r="I52" s="4">
        <f t="shared" si="1"/>
        <v>-385</v>
      </c>
      <c r="J52" s="4">
        <f t="shared" si="1"/>
        <v>-15606.73000000001</v>
      </c>
      <c r="K52" s="4">
        <f t="shared" si="1"/>
        <v>-11550</v>
      </c>
      <c r="L52" s="4">
        <f t="shared" si="1"/>
        <v>11255.070000000007</v>
      </c>
      <c r="M52" s="4">
        <f t="shared" si="1"/>
        <v>-4800</v>
      </c>
      <c r="N52" s="4">
        <f t="shared" si="1"/>
        <v>-41401.619999999995</v>
      </c>
      <c r="O52" s="4">
        <f t="shared" si="1"/>
        <v>3290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2" sqref="K22:K24"/>
    </sheetView>
  </sheetViews>
  <sheetFormatPr baseColWidth="10" defaultColWidth="11.5546875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JR 2016</vt:lpstr>
      <vt:lpstr>JR 2017</vt:lpstr>
      <vt:lpstr>Budget 2018</vt:lpstr>
      <vt:lpstr>JR 2018</vt:lpstr>
      <vt:lpstr>Budget 2019</vt:lpstr>
      <vt:lpstr>Tabelle1</vt:lpstr>
      <vt:lpstr>'JR 2016'!Druckbereich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Vereinigung akademischer Mittelbau</dc:creator>
  <cp:lastModifiedBy>Vereinigung akademischer Mittelbau</cp:lastModifiedBy>
  <cp:lastPrinted>2016-05-30T10:10:14Z</cp:lastPrinted>
  <dcterms:created xsi:type="dcterms:W3CDTF">2016-03-12T14:10:23Z</dcterms:created>
  <dcterms:modified xsi:type="dcterms:W3CDTF">2019-03-21T18:03:58Z</dcterms:modified>
</cp:coreProperties>
</file>