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2116" windowHeight="7968" firstSheet="5" activeTab="8"/>
  </bookViews>
  <sheets>
    <sheet name="FS 2016" sheetId="3" r:id="rId1"/>
    <sheet name="Berechnung per FS 2016" sheetId="2" r:id="rId2"/>
    <sheet name="HS 2016" sheetId="1" r:id="rId3"/>
    <sheet name="Berechnung per FS 2017" sheetId="5" r:id="rId4"/>
    <sheet name="Auszahlungen 2016" sheetId="6" r:id="rId5"/>
    <sheet name="FS 2017" sheetId="4" r:id="rId6"/>
    <sheet name="Saldo HS 2017" sheetId="8" r:id="rId7"/>
    <sheet name="HS2017" sheetId="7" r:id="rId8"/>
    <sheet name="FS 2018" sheetId="10" r:id="rId9"/>
    <sheet name="Auszahlung 2017" sheetId="13" r:id="rId10"/>
    <sheet name="offen per 15.3.2018" sheetId="14" r:id="rId11"/>
    <sheet name="Berechnung per FS 2018" sheetId="11" r:id="rId12"/>
  </sheets>
  <externalReferences>
    <externalReference r:id="rId13"/>
  </externalReferences>
  <definedNames>
    <definedName name="_xlnm.Print_Area" localSheetId="0">'FS 2016'!$A$1:$F$31</definedName>
    <definedName name="_xlnm.Print_Area" localSheetId="5">'FS 2017'!$A$1:$F$30</definedName>
    <definedName name="_xlnm.Print_Area" localSheetId="2">'HS 2016'!$A$1:$I$33</definedName>
  </definedNames>
  <calcPr calcId="145621"/>
</workbook>
</file>

<file path=xl/calcChain.xml><?xml version="1.0" encoding="utf-8"?>
<calcChain xmlns="http://schemas.openxmlformats.org/spreadsheetml/2006/main">
  <c r="F35" i="10" l="1"/>
  <c r="F34" i="10"/>
  <c r="F32" i="10"/>
  <c r="F31" i="10"/>
  <c r="F30" i="10"/>
  <c r="J19" i="11"/>
  <c r="J18" i="11"/>
  <c r="H25" i="11"/>
  <c r="H26" i="11" s="1"/>
  <c r="F36" i="7"/>
  <c r="G33" i="7"/>
  <c r="G26" i="7"/>
  <c r="G32" i="7" s="1"/>
  <c r="F26" i="7"/>
  <c r="G6" i="11"/>
  <c r="F14" i="10"/>
  <c r="H30" i="4" l="1"/>
  <c r="F4" i="14" l="1"/>
  <c r="G4" i="14" s="1"/>
  <c r="F12" i="14"/>
  <c r="G12" i="14" s="1"/>
  <c r="E12" i="14"/>
  <c r="F9" i="14"/>
  <c r="G9" i="14" s="1"/>
  <c r="E9" i="14"/>
  <c r="I6" i="11"/>
  <c r="G4" i="11"/>
  <c r="G5" i="11"/>
  <c r="G18" i="4"/>
  <c r="G15" i="4"/>
  <c r="G11" i="4"/>
  <c r="G7" i="4"/>
  <c r="C4" i="11"/>
  <c r="D4" i="11" s="1"/>
  <c r="F30" i="1"/>
  <c r="F31" i="1"/>
  <c r="F26" i="4"/>
  <c r="F24" i="4"/>
  <c r="F23" i="4"/>
  <c r="C16" i="11"/>
  <c r="D17" i="11" s="1"/>
  <c r="F17" i="11" s="1"/>
  <c r="C10" i="11"/>
  <c r="C6" i="11"/>
  <c r="C9" i="11"/>
  <c r="C5" i="11"/>
  <c r="N6" i="11"/>
  <c r="E31" i="7"/>
  <c r="F21" i="4"/>
  <c r="G14" i="14" l="1"/>
  <c r="H6" i="11"/>
  <c r="J6" i="11" s="1"/>
  <c r="D6" i="11"/>
  <c r="F6" i="11" s="1"/>
  <c r="D10" i="11"/>
  <c r="F22" i="10"/>
  <c r="F28" i="10" l="1"/>
  <c r="F7" i="10"/>
  <c r="F25" i="10"/>
  <c r="E37" i="7"/>
  <c r="D36" i="10"/>
  <c r="G31" i="7"/>
  <c r="F20" i="7"/>
  <c r="F7" i="7"/>
  <c r="F31" i="7" s="1"/>
  <c r="E40" i="7"/>
  <c r="E26" i="7"/>
  <c r="E35" i="7" s="1"/>
  <c r="F29" i="7"/>
  <c r="G29" i="7" s="1"/>
  <c r="E41" i="7"/>
  <c r="G20" i="7"/>
  <c r="G7" i="7"/>
  <c r="E7" i="7"/>
  <c r="F28" i="4"/>
  <c r="N5" i="11" s="1"/>
  <c r="N7" i="11" s="1"/>
  <c r="E44" i="7" l="1"/>
  <c r="E42" i="7"/>
  <c r="C12" i="11"/>
  <c r="D13" i="11" s="1"/>
  <c r="H20" i="4"/>
  <c r="I33" i="1"/>
  <c r="H33" i="1"/>
  <c r="G33" i="1"/>
  <c r="H29" i="1"/>
  <c r="F37" i="10" l="1"/>
  <c r="N9" i="11"/>
  <c r="F14" i="11"/>
  <c r="F19" i="11" s="1"/>
  <c r="E39" i="7"/>
  <c r="I29" i="1"/>
  <c r="G29" i="1"/>
  <c r="G12" i="1"/>
  <c r="H26" i="3"/>
  <c r="G26" i="3"/>
  <c r="F26" i="3"/>
  <c r="G20" i="4"/>
  <c r="E20" i="7"/>
  <c r="E29" i="7"/>
  <c r="E36" i="7" s="1"/>
  <c r="C27" i="6"/>
  <c r="F30" i="3"/>
  <c r="C33" i="3"/>
  <c r="C35" i="3" s="1"/>
  <c r="C34" i="3"/>
  <c r="G28" i="1"/>
  <c r="G24" i="1"/>
  <c r="F22" i="4"/>
  <c r="F18" i="4"/>
  <c r="F15" i="4"/>
  <c r="F11" i="4"/>
  <c r="F7" i="4"/>
  <c r="F24" i="1"/>
  <c r="C30" i="3"/>
  <c r="E25" i="3"/>
  <c r="E21" i="3"/>
  <c r="E22" i="3"/>
  <c r="E13" i="3"/>
  <c r="E28" i="3"/>
  <c r="E8" i="3"/>
  <c r="E27" i="3"/>
  <c r="E30" i="3"/>
  <c r="F16" i="2"/>
  <c r="F21" i="2"/>
  <c r="F22" i="2" s="1"/>
  <c r="F25" i="2" s="1"/>
  <c r="F27" i="2" s="1"/>
  <c r="F26" i="2"/>
  <c r="J6" i="2"/>
  <c r="F17" i="2"/>
  <c r="D33" i="1"/>
  <c r="F32" i="1"/>
  <c r="F33" i="1" s="1"/>
  <c r="F28" i="1"/>
  <c r="F12" i="1"/>
  <c r="F5" i="1"/>
  <c r="F19" i="2"/>
  <c r="F18" i="2"/>
  <c r="F20" i="2"/>
  <c r="E34" i="7" l="1"/>
</calcChain>
</file>

<file path=xl/sharedStrings.xml><?xml version="1.0" encoding="utf-8"?>
<sst xmlns="http://schemas.openxmlformats.org/spreadsheetml/2006/main" count="683" uniqueCount="420">
  <si>
    <t>VAUZ Tagungsfonds Sitzung vom 31.10.2016</t>
  </si>
  <si>
    <t>No.</t>
  </si>
  <si>
    <t>Eingang</t>
  </si>
  <si>
    <t>Eingegangene Gesuche</t>
  </si>
  <si>
    <t>Ort</t>
  </si>
  <si>
    <t>AntragsstellerIn, Fach</t>
  </si>
  <si>
    <t>Beantragt</t>
  </si>
  <si>
    <t>Bewilligt</t>
  </si>
  <si>
    <t>Bezahlt</t>
  </si>
  <si>
    <t>Datum</t>
  </si>
  <si>
    <t>beantwortet</t>
  </si>
  <si>
    <t>HS 2016</t>
  </si>
  <si>
    <t>Durchführung einer Tagung</t>
  </si>
  <si>
    <t>Virginia Tech: Global Perspectives Program 2017</t>
  </si>
  <si>
    <t>UZH</t>
  </si>
  <si>
    <t>Marcel Schneider</t>
  </si>
  <si>
    <t>Total</t>
  </si>
  <si>
    <t>FS 2017</t>
  </si>
  <si>
    <t>5. Zürcher Werkstatt Historische Bildungsforschung April 2017</t>
  </si>
  <si>
    <t>Susanne Ender</t>
  </si>
  <si>
    <t>Coming of Age in Sinophone Studies 24.-26.3.2017</t>
  </si>
  <si>
    <t>Justyna Jaguścik</t>
  </si>
  <si>
    <t>TriKanDok 2.-3.2.2017</t>
  </si>
  <si>
    <t>Alexandra Winkler</t>
  </si>
  <si>
    <t>Human: Non-Human. Bodies, Things and Matter across Asia and Europe 6.-8.10.2016</t>
  </si>
  <si>
    <t>Elisa Ganser</t>
  </si>
  <si>
    <t>6. „Kolloquium Namenforschung Schweiz“ 6.2.2017</t>
  </si>
  <si>
    <t>Mirjam Schumacher</t>
  </si>
  <si>
    <t>Besuch einer Tagung</t>
  </si>
  <si>
    <t>Arbeitstagung Linguistische Pragmatik</t>
  </si>
  <si>
    <t>Konstanz</t>
  </si>
  <si>
    <t>Sarah Brommer</t>
  </si>
  <si>
    <t>„Consumer Culture Theory“, 6.-9.7.2016</t>
  </si>
  <si>
    <t>Lille, F</t>
  </si>
  <si>
    <t>Wolfgang Kotowski</t>
  </si>
  <si>
    <t>5th Annual International Conference in Paragone Studies 22-24.9. 2016</t>
  </si>
  <si>
    <t>Manchester</t>
  </si>
  <si>
    <t>Maria Portmann</t>
  </si>
  <si>
    <t>14th ISQOLS Annual Conference, 25.-27.8.2016</t>
  </si>
  <si>
    <t>Seoul</t>
  </si>
  <si>
    <t>Kai Schudel</t>
  </si>
  <si>
    <t>Annual Meeting History of Science Society (HSS), 3.-6.11.2016</t>
  </si>
  <si>
    <t>Atlanta</t>
  </si>
  <si>
    <t>Katharina Steiner</t>
  </si>
  <si>
    <t>Neuroscience School of Advanced Studies 17.-24.9.2016</t>
  </si>
  <si>
    <t>Bressanone</t>
  </si>
  <si>
    <t>Lukasz Smigielski</t>
  </si>
  <si>
    <t>Sociedade Brasileira de Estudos de Cinema e Audiovisual 18.-21.10.2016</t>
  </si>
  <si>
    <t>Curitiba</t>
  </si>
  <si>
    <t>Wolfgang Fuhrmann</t>
  </si>
  <si>
    <t>Minds of Animals: Reflections on the Human – non-Human Continuum 27.-28.9.2016</t>
  </si>
  <si>
    <t>Bern</t>
  </si>
  <si>
    <t>Irina Wenk</t>
  </si>
  <si>
    <t>International Burma Studies Conference 7.-9.10.2016</t>
  </si>
  <si>
    <t>Dekalb</t>
  </si>
  <si>
    <t>Georg Winterberger</t>
  </si>
  <si>
    <t>61th Session UN Commission Status of Women (UN CSW), 13 -24.2017</t>
  </si>
  <si>
    <t>New York</t>
  </si>
  <si>
    <t>Betel Bekele Birhanu</t>
  </si>
  <si>
    <t>63rd Annual Meeting of the Renaissance Society of America 30.3.- 1.4.2017</t>
  </si>
  <si>
    <t>Chicago</t>
  </si>
  <si>
    <t>Stephan Sander-Faes</t>
  </si>
  <si>
    <t>Total beantragt</t>
  </si>
  <si>
    <t>VAUZ Tagungsfonds 2015</t>
  </si>
  <si>
    <t>Total beantragt FS 2016</t>
  </si>
  <si>
    <t>Saldo TF per 31.12.2015</t>
  </si>
  <si>
    <t>Total beantragt HS 2016</t>
  </si>
  <si>
    <t>UZH Beitrag TF 2015/2016</t>
  </si>
  <si>
    <t>Total beantragt HS 2015 für 2016</t>
  </si>
  <si>
    <t>Budget  2016</t>
  </si>
  <si>
    <t>Beantragt für 2016</t>
  </si>
  <si>
    <t>TF Lukicheva FS 2015</t>
  </si>
  <si>
    <t>TF Van Eerd HS 2015</t>
  </si>
  <si>
    <t>VAUZ TF von Rimscha / Studer FS 2015</t>
  </si>
  <si>
    <t>VAUZ TF Wenk HS 2015</t>
  </si>
  <si>
    <t>VAUZ TF FS 2016 Zgraja</t>
  </si>
  <si>
    <t>VAUZ TF FS 2016 Bretscher</t>
  </si>
  <si>
    <t>TF J. MAUSBACH FS 2016</t>
  </si>
  <si>
    <t>TF Wittberger-Markwardt FS 2016</t>
  </si>
  <si>
    <t>TF Portmann Kalamazoo FS 2016</t>
  </si>
  <si>
    <t>TF Eliza Isabaeva</t>
  </si>
  <si>
    <t>TF Portmann Leeds</t>
  </si>
  <si>
    <t>Umbuchung</t>
  </si>
  <si>
    <t>TF Führer Goridis HS 2015</t>
  </si>
  <si>
    <t>Rektoratsdienst</t>
  </si>
  <si>
    <t>TF Franzoso FS 2016</t>
  </si>
  <si>
    <t>Richard Börner, Chemie</t>
  </si>
  <si>
    <t>Christine Schliesser, Ethikzentrum</t>
  </si>
  <si>
    <t>beantragt</t>
  </si>
  <si>
    <t>bewilligt</t>
  </si>
  <si>
    <t>Katrin Kaufmann, Kunsthistorisches Institut</t>
  </si>
  <si>
    <t>HS 2015</t>
  </si>
  <si>
    <t>VAUZ TF HS 2015 Sander-Faes</t>
  </si>
  <si>
    <t>FS 2016</t>
  </si>
  <si>
    <t>Bewilligt HS 2015/ FS 2016</t>
  </si>
  <si>
    <t>Auszahlung 2016</t>
  </si>
  <si>
    <t>Beantragt HS 2016</t>
  </si>
  <si>
    <t>Beantragt FS 2017</t>
  </si>
  <si>
    <t>Budget 2016</t>
  </si>
  <si>
    <t>Beitrag UZH 2017</t>
  </si>
  <si>
    <t xml:space="preserve">Total </t>
  </si>
  <si>
    <t>Saldo per 31.10.2016</t>
  </si>
  <si>
    <t>Saldo per 1.1.2017</t>
  </si>
  <si>
    <t>CHF</t>
  </si>
  <si>
    <t>Tagung Kreuzzugsgeschichte - Kreuzzugsgeschichten, 10. &amp; 11.3.16</t>
  </si>
  <si>
    <t>Zürich</t>
  </si>
  <si>
    <t>Julian Führer, Historisches Seminar</t>
  </si>
  <si>
    <t>1. Hilfe Kurs/Workshop „Far from help“, 4. &amp; 5.4.16</t>
  </si>
  <si>
    <t>Jelena Mausbach, Verhaltensbiologie</t>
  </si>
  <si>
    <t>Mittelalterliche Kürzungspraktiken in Volkssprache und Latein, 12.3.16</t>
  </si>
  <si>
    <t>Vreni Wittberger-Markwardt, DS</t>
  </si>
  <si>
    <t>Jahrestreffen European Association of Sinological Librarians, 7.9.16</t>
  </si>
  <si>
    <t>Marc Winter, Asien-Orient Bibliothek</t>
  </si>
  <si>
    <t>PostDocDay Lifesciences 2.0, Sept. 16</t>
  </si>
  <si>
    <t>Au</t>
  </si>
  <si>
    <t>offen</t>
  </si>
  <si>
    <t>Kritische Sexarbeitsforschung: das Verhältnis von Privatheit und Öffentlichkeit, 10.-13.11.16</t>
  </si>
  <si>
    <t>Rebecca Mörgen, Erziehungswissenschaft</t>
  </si>
  <si>
    <t>Besuch einer Tagung FS 2016</t>
  </si>
  <si>
    <t>10. International Graduate Legal Research Conference 4.-5.4.16</t>
  </si>
  <si>
    <t>London, UK</t>
  </si>
  <si>
    <t>Fabienne Bretscher, Völkerrecht</t>
  </si>
  <si>
    <t>60th Session of the United Nations Commission on the Status of Women, 14.-24.3.16</t>
  </si>
  <si>
    <t>NY, US</t>
  </si>
  <si>
    <t>Betel Bekele Birhanu, Politikwissenschaft</t>
  </si>
  <si>
    <t>8. Schweizerische Nachwuchstagung der Asienwissenschaften, 27-29.4.16</t>
  </si>
  <si>
    <t>Lausanne</t>
  </si>
  <si>
    <t>Eliza Isabaeva, Ethnologie</t>
  </si>
  <si>
    <t>IMC 2016 Session, 4.-8.7.16</t>
  </si>
  <si>
    <t>Leeds, UK</t>
  </si>
  <si>
    <t>51st International Congress on Medieval Studies, 12.-15.6.16</t>
  </si>
  <si>
    <t>Kalamazoo, US</t>
  </si>
  <si>
    <t>Festival international d’histoire de l’art, 3.-5.6.16</t>
  </si>
  <si>
    <t>Fontainebleau, F</t>
  </si>
  <si>
    <t>Renaissance Society of America, 31.3. - 2. 4.16</t>
  </si>
  <si>
    <t>Boston</t>
  </si>
  <si>
    <t>Karolina Zgraja</t>
  </si>
  <si>
    <t>Besuch einer Tagung HS 2016</t>
  </si>
  <si>
    <t>Conference of European College of Veterinary Pathologists, 7.-10.9.16</t>
  </si>
  <si>
    <t>Bologna</t>
  </si>
  <si>
    <t>Francesca Franzoso VSF</t>
  </si>
  <si>
    <t>Noch bewilligt HS 2014</t>
  </si>
  <si>
    <t>(Schurr &amp; Lindholm)</t>
  </si>
  <si>
    <t>Noch bewilligt HS 2015</t>
  </si>
  <si>
    <t>(Schliesser, Kaufmann, Sander)</t>
  </si>
  <si>
    <t>Total noch bewilligt</t>
  </si>
  <si>
    <t>Bewilligt HS 2015/FS 2016</t>
  </si>
  <si>
    <t>Voraussichtl. Saldo per 10.4.2017</t>
  </si>
  <si>
    <t>nicht benötigt HS 2016</t>
  </si>
  <si>
    <t>Sander ausbezahlt FS 2016</t>
  </si>
  <si>
    <t>Michelle Jutzi</t>
  </si>
  <si>
    <t>GPP 2016</t>
  </si>
  <si>
    <t>Washington</t>
  </si>
  <si>
    <t>HS 2017</t>
  </si>
  <si>
    <t>FS 2018</t>
  </si>
  <si>
    <t>61. StuTS, 25.-28.5.2017</t>
  </si>
  <si>
    <t>Elisa Papathanassiou, JLS</t>
  </si>
  <si>
    <t>Wolfgang Fuhrmann, Filmwissenschaft</t>
  </si>
  <si>
    <t>Mara Dedual, MeF</t>
  </si>
  <si>
    <t>Tagung Exploring the Transnational in Film Studies 7.-9.6.2017</t>
  </si>
  <si>
    <t>MD-PhD Retreat 2017 9.-11.11.2017</t>
  </si>
  <si>
    <t>MPSA annual conference, 6.9.4.2017</t>
  </si>
  <si>
    <t>Chicago, US</t>
  </si>
  <si>
    <t>Zarina Burkadze, NCCR democracy</t>
  </si>
  <si>
    <t>52. internationalen Mediävistenkongress, 11.-14.5.2017</t>
  </si>
  <si>
    <t>Michael Allman Conrad, Kunsthistorisches Institut</t>
  </si>
  <si>
    <t>Internationale Tagung zur digitalen Analyse der Poesie 5.-7.10.2017</t>
  </si>
  <si>
    <t>Uni Basel</t>
  </si>
  <si>
    <t>Numa Vittoz, Romanistik</t>
  </si>
  <si>
    <t>Harald Völker, Romanistik</t>
  </si>
  <si>
    <t>XXXV. Romanistentag, „Dynamik, Begegnung, Migration“ 8.-12.10. 2017</t>
  </si>
  <si>
    <t>Klassik – Kunst der Könige, 18.-20. 1.2018</t>
  </si>
  <si>
    <t>Martin Mohr, Archäologie</t>
  </si>
  <si>
    <t>Total beantragt FS 2017</t>
  </si>
  <si>
    <t>Total beantragt HS 2017</t>
  </si>
  <si>
    <t xml:space="preserve">Total beantragt FS 2017 für 2017 </t>
  </si>
  <si>
    <t xml:space="preserve">Noch bewilligt </t>
  </si>
  <si>
    <t xml:space="preserve">Total 2017 </t>
  </si>
  <si>
    <t xml:space="preserve">Total beantragt FS 2018 </t>
  </si>
  <si>
    <t xml:space="preserve">Total 2017/2018 </t>
  </si>
  <si>
    <t>Saldo TF per 31.12.2016</t>
  </si>
  <si>
    <t>UZH Beitrag TF 2016/2017</t>
  </si>
  <si>
    <t>Budget  2017</t>
  </si>
  <si>
    <t>beauftragt FS 2017</t>
  </si>
  <si>
    <t>RD</t>
  </si>
  <si>
    <t>Wiedererwägung 3.4.2017</t>
  </si>
  <si>
    <t>Anfangssaldo</t>
  </si>
  <si>
    <t>VAUZ TF von Rimscha / Studer</t>
  </si>
  <si>
    <t>VAUZ TF FS 2016 Sander-Faes</t>
  </si>
  <si>
    <t>Beitrag UZH VAUZ Tagungsfonds</t>
  </si>
  <si>
    <t>TF Wittberger-Markwardt</t>
  </si>
  <si>
    <t>TF Portmann Kalamazoo</t>
  </si>
  <si>
    <t>TF Goridis</t>
  </si>
  <si>
    <t>TF Schneider UZH Repräsentationsspesen Int. Bez. 322028</t>
  </si>
  <si>
    <t>TF Brommer HS16 322040</t>
  </si>
  <si>
    <t>TF Kotowski HS16 322040</t>
  </si>
  <si>
    <t>TF Steiner HS16 322040</t>
  </si>
  <si>
    <t>TF Smigielski 322040</t>
  </si>
  <si>
    <t>TF Winterberger HS16 322000</t>
  </si>
  <si>
    <t>TF Fuhrmann HS 2016 322000</t>
  </si>
  <si>
    <t>TF Jutzi FS 2016 322000</t>
  </si>
  <si>
    <t>Summe Bewegungen</t>
  </si>
  <si>
    <t>Tagungsfonds 2016/2017</t>
  </si>
  <si>
    <t xml:space="preserve">Beitrag UZH 2017 </t>
  </si>
  <si>
    <t>Budget 2017</t>
  </si>
  <si>
    <t>Saldo 31.12.2016 +Beitrag UZH 2017</t>
  </si>
  <si>
    <t>Offene Bewilligte</t>
  </si>
  <si>
    <t xml:space="preserve">Schliesser HS 2015/FS 2016 </t>
  </si>
  <si>
    <t xml:space="preserve">offen </t>
  </si>
  <si>
    <t xml:space="preserve">in Arbeit </t>
  </si>
  <si>
    <t>Franzoso FS 2016</t>
  </si>
  <si>
    <t xml:space="preserve">Portmann HS 2016 </t>
  </si>
  <si>
    <t>Schudel HS 2016</t>
  </si>
  <si>
    <t xml:space="preserve">Birhanu HS 2016 </t>
  </si>
  <si>
    <t>Wenk HS 2016</t>
  </si>
  <si>
    <t xml:space="preserve">Ender HS 2016 </t>
  </si>
  <si>
    <t>Jaguścik HS 2016</t>
  </si>
  <si>
    <t>Winkler HS 2016</t>
  </si>
  <si>
    <t>Ganser HS 2016</t>
  </si>
  <si>
    <t>Schumacher HS 2016</t>
  </si>
  <si>
    <t>Sander-Faes HS 2016</t>
  </si>
  <si>
    <t xml:space="preserve">teilweise bewilligt </t>
  </si>
  <si>
    <t>Wiedererwägung</t>
  </si>
  <si>
    <t>VAUZ Tagungsfonds Sitzung vom 11.4.2016</t>
  </si>
  <si>
    <t>VAUZ Tagungsfonds Sitzung vom 3.4.2017</t>
  </si>
  <si>
    <t>Restbetrag für 2017</t>
  </si>
  <si>
    <t>Budget Tagungsfonds 2017</t>
  </si>
  <si>
    <t xml:space="preserve">Summe </t>
  </si>
  <si>
    <t>Beantragt bei UZH für 2017</t>
  </si>
  <si>
    <t>VAUZ Tagungsfonds Sitzung vom 6.11.2017</t>
  </si>
  <si>
    <t>Maximilian Benz, Germanistik</t>
  </si>
  <si>
    <t>HS 2017_1</t>
  </si>
  <si>
    <t>41. Jahrestagung der GSA, 5. bis 8. Oktober 2017</t>
  </si>
  <si>
    <t>33. Deutschen Orientalistentag 18. bis 22. September 2017</t>
  </si>
  <si>
    <t>HS 2017_2</t>
  </si>
  <si>
    <t>Jena</t>
  </si>
  <si>
    <t>Ulrich Brandenburg, Asien-Orient-Institut</t>
  </si>
  <si>
    <t>Michael Conrad, Kunsthistorisches Institut</t>
  </si>
  <si>
    <t>Dublin</t>
  </si>
  <si>
    <t>Konferenz „Sounding out the Space“, 2. bis  4. November 2017</t>
  </si>
  <si>
    <t>HS 2017_3</t>
  </si>
  <si>
    <t>João Pessoa</t>
  </si>
  <si>
    <t>SOCINE, 17.10-20.10.2017</t>
  </si>
  <si>
    <t>HS 2017_4</t>
  </si>
  <si>
    <t>Elisa Ganser, URPP Asia and Europe</t>
  </si>
  <si>
    <t>Kutiyattam theatre, 25.-26.6.2017</t>
  </si>
  <si>
    <t>HS 2017_5</t>
  </si>
  <si>
    <t>Lisa Indraccolo, Asien-Orient-Institut</t>
  </si>
  <si>
    <t>HS_2017_6</t>
  </si>
  <si>
    <t>5. ENIUGH Congress</t>
  </si>
  <si>
    <t>Budapest</t>
  </si>
  <si>
    <t>HS_2017_7</t>
  </si>
  <si>
    <t>Washington D.C.</t>
  </si>
  <si>
    <t>Fabian Jud, Historisches Seminar</t>
  </si>
  <si>
    <t>„The National Mall as an American Memory Space, 1900-1950“ 9.&amp;18.10.2017</t>
  </si>
  <si>
    <t>HS 2017_8</t>
  </si>
  <si>
    <t>Bruno Kluwe-Schiavon, Psychiatrie</t>
  </si>
  <si>
    <t>Lisbon Addictions 2017, 24.26.10.2017</t>
  </si>
  <si>
    <t>Lissabon</t>
  </si>
  <si>
    <t>HS 2017_9</t>
  </si>
  <si>
    <t>HS 2018</t>
  </si>
  <si>
    <t>Herzberg</t>
  </si>
  <si>
    <t xml:space="preserve">Sommerschule „Gender and Space“, 10.-14.9. 2018
</t>
  </si>
  <si>
    <t>HS 2017_10</t>
  </si>
  <si>
    <t>Sara Landolt, Geografie</t>
  </si>
  <si>
    <t>Workshop Sudosteuropa 5.-7. Dezember 2017</t>
  </si>
  <si>
    <t>Stephan Sander-Faes, Histroisches Seminar</t>
  </si>
  <si>
    <t>HS 2017_12</t>
  </si>
  <si>
    <t>Tagung Erzählte Ordnung 20-22.2.2018</t>
  </si>
  <si>
    <t>Pia Selmayr, Deutsches Seminar</t>
  </si>
  <si>
    <t>HS 2017_13</t>
  </si>
  <si>
    <t>Tagung „Öffentlichkeit als Interaktion“, 18. bis 20. Januar 2018</t>
  </si>
  <si>
    <t>Antoia Steger, USFP Sprache und Raum</t>
  </si>
  <si>
    <t>HS 2017_14</t>
  </si>
  <si>
    <t>RSA (30.3.-1.4 2017)</t>
  </si>
  <si>
    <t xml:space="preserve">Chicago </t>
  </si>
  <si>
    <t>HS 2017_15</t>
  </si>
  <si>
    <t>Belgrad</t>
  </si>
  <si>
    <t>Genome Editing: Biomedical and Ethical Perspectives, 20-21 August 2017</t>
  </si>
  <si>
    <t>Ning Wang, Biomed. Ethik</t>
  </si>
  <si>
    <t>HS 2017_16</t>
  </si>
  <si>
    <t>Irina Wenk, Ethnologie</t>
  </si>
  <si>
    <t xml:space="preserve">Jahreskonferenz AGG, 5. bis 9. April 2017 </t>
  </si>
  <si>
    <t>HS 2017_17</t>
  </si>
  <si>
    <t>Tagung „Lyrische Kohärenz im Mittelalter. Spielräume–Kriterien–Modellbildung“, 18.–20. Januar 2018</t>
  </si>
  <si>
    <t>Eva Locher, Deutsches Seminar</t>
  </si>
  <si>
    <t>HS 2017_11</t>
  </si>
  <si>
    <t>Tagung Structural Approaches to Early Chinese Texts, 12.-14. April 2018</t>
  </si>
  <si>
    <t>Total beantragt HS 2018</t>
  </si>
  <si>
    <t>nicht benötigt</t>
  </si>
  <si>
    <t>noch bewilligt HS 2016</t>
  </si>
  <si>
    <t>noch bewilligt FS 2017</t>
  </si>
  <si>
    <t>Total noch bewilligt HS 2017</t>
  </si>
  <si>
    <t>Total bewilligt &amp; beantragt HS 2017</t>
  </si>
  <si>
    <t>TF Jaguscik HS 2016</t>
  </si>
  <si>
    <t>E-FINANCE 31-744997-0 BURKADZE ZARINA VAUZ TF FS 2017</t>
  </si>
  <si>
    <t>BURKADZE ZARINA VAUZ TF Rückzahlung</t>
  </si>
  <si>
    <t>GUTSCHRIFT VON FREMDBANK 700 AUFTRAGGEBER: UNIVERSITAET ZUERICH UNIVERSITAET ZUERICH WALCHEPLATZ 1 8090 ZUERICH 170626CH01Y3TT97 MITTEILUNGEN: RG.UZH TAGUNGSFONDS VON 19.05.2017 KA131BELSKX</t>
  </si>
  <si>
    <t>TF Wenk HS 2016</t>
  </si>
  <si>
    <t>Saldo</t>
  </si>
  <si>
    <t>Haben</t>
  </si>
  <si>
    <t>Soll</t>
  </si>
  <si>
    <t>Beleg</t>
  </si>
  <si>
    <t>Beschreibung</t>
  </si>
  <si>
    <t>TF Schuhmacher HS 2017</t>
  </si>
  <si>
    <t>TF Papathanassiou HS 2017</t>
  </si>
  <si>
    <t>Saldo per 6.10.2017</t>
  </si>
  <si>
    <t>Saldo TF per 6.10.2017</t>
  </si>
  <si>
    <t>x</t>
  </si>
  <si>
    <t>RD beauftragt FS 2017</t>
  </si>
  <si>
    <t>Differenz</t>
  </si>
  <si>
    <t>VAUZ PK</t>
  </si>
  <si>
    <t>Konto</t>
  </si>
  <si>
    <t>Katharina Steiner, Historisches Seminar</t>
  </si>
  <si>
    <t>VAUZ TF KLUWE SCHIAVON HS 2017</t>
  </si>
  <si>
    <t>VAUZ TF JUD HS 2017</t>
  </si>
  <si>
    <t>VAUZ TF BRANDENBURG HS 2017</t>
  </si>
  <si>
    <t>VAUZ TF ISABAEVA HS 2017</t>
  </si>
  <si>
    <t>BENZ MAXIMILIAN JOHANNES VAUZ TF BENZ HS 2017</t>
  </si>
  <si>
    <t>VAUZ TF CONRAD HS 2017</t>
  </si>
  <si>
    <t>VAUZ TF STEINER HS 2017</t>
  </si>
  <si>
    <t>TF WENK HS 2017</t>
  </si>
  <si>
    <t>TF SCHUHMACHER HS 2016</t>
  </si>
  <si>
    <t>TF PAPATHANASSIOU FS 2017</t>
  </si>
  <si>
    <t>VAUZ TF Sander-Faes HS 2017</t>
  </si>
  <si>
    <t>VAUZ TF Wang HS 2017</t>
  </si>
  <si>
    <t>VAUZ Tagungsfonds Ganser HS 2017</t>
  </si>
  <si>
    <t>Anfrage 9.3.2018</t>
  </si>
  <si>
    <t>Neuer Antrag angefordert</t>
  </si>
  <si>
    <t>Auszahlung offen</t>
  </si>
  <si>
    <t xml:space="preserve">Börner FS 2016 </t>
  </si>
  <si>
    <t>bezahlt</t>
  </si>
  <si>
    <t>Total beantragt HS 2017 für 2017/2018</t>
  </si>
  <si>
    <t>VAUZ Tagungsfonds Sitzung vom 9.4.2018</t>
  </si>
  <si>
    <t>FS 2019</t>
  </si>
  <si>
    <t>VAUZ Tagungsfonds 2018</t>
  </si>
  <si>
    <t>Saldo TF per 31.12.2017</t>
  </si>
  <si>
    <t>UZH Beitrag TF 2017/2018</t>
  </si>
  <si>
    <t>Budget  2018</t>
  </si>
  <si>
    <t>noch bewilligt HS 2017</t>
  </si>
  <si>
    <t>Noch bewilligt FS 2018</t>
  </si>
  <si>
    <t>LA, USA</t>
  </si>
  <si>
    <t>Virgina Leung, AOI</t>
  </si>
  <si>
    <t>Stefan Leins, Ethno</t>
  </si>
  <si>
    <t>St. Louis, USA</t>
  </si>
  <si>
    <t>“Growing up in Science Zurich”, Fall 2018</t>
  </si>
  <si>
    <t>Stephan Sander-Faes, Hist.</t>
  </si>
  <si>
    <t>Jacopo Marino, Biochem.</t>
  </si>
  <si>
    <t>Jessica Imbach, Sinologie</t>
  </si>
  <si>
    <t>Castasegna</t>
  </si>
  <si>
    <t>Residual Futures, 3.-6.10.2018</t>
  </si>
  <si>
    <t>Nicole Bender, Evol. Med.</t>
  </si>
  <si>
    <t>SWIP CH, 23.-24.11.2018</t>
  </si>
  <si>
    <t>Claire Plassard, Ethik</t>
  </si>
  <si>
    <t>BASO, 23.3.2018</t>
  </si>
  <si>
    <t>«Int. Nachwuchstagung der Vergl. German. Sprachwissenschaft», 7.-8.6.18</t>
  </si>
  <si>
    <t>Workshops „Making Sense of the Copper Value Chain“, 24.-26.5.18</t>
  </si>
  <si>
    <t>Konferenz „Frühe Neuzeit Interdisziplinär“ 8.-10.3.18</t>
  </si>
  <si>
    <t>American Comparative Literature Association's 2018 Annual Meeting, 29.3.-1.4.18</t>
  </si>
  <si>
    <t>“Workshop in Evolutionary Medicine in the German speaking area”, Aug. 18</t>
  </si>
  <si>
    <t>Patrick Mächler, DS</t>
  </si>
  <si>
    <t>Martin Junge, Slav.</t>
  </si>
  <si>
    <t>„InstitutionenGeschichten“, 17.-19.10.18</t>
  </si>
  <si>
    <t>Philipp Hubmann, DS</t>
  </si>
  <si>
    <t>Authority Past and Present: Text reception in and beyond Jewish Literature, Spring 19</t>
  </si>
  <si>
    <t>Phillip Lasater, Theol.</t>
  </si>
  <si>
    <t>Civil Society Law in Africa, 4.-6.7.18</t>
  </si>
  <si>
    <t>Pretoria, SA</t>
  </si>
  <si>
    <t>Betel Birhanu, Polit.</t>
  </si>
  <si>
    <t>Michael Conrad, Kun.Hist.</t>
  </si>
  <si>
    <t>„Sounding out the Space“, 2.-4.11.18</t>
  </si>
  <si>
    <t>EASR, IAHR, 17.-21.6.18</t>
  </si>
  <si>
    <t>Uni Bern</t>
  </si>
  <si>
    <t>Martin Bürgin, Theol.</t>
  </si>
  <si>
    <t>Total beantragt FS 2018</t>
  </si>
  <si>
    <t>Total beantragt FS 2019</t>
  </si>
  <si>
    <t>Total bewilligt &amp; beantragt FS 2018</t>
  </si>
  <si>
    <t>Voraussichtlicher Saldo per 9.4.2018</t>
  </si>
  <si>
    <t>Third Annual Conference of the Japan Economy Network, 4.-5.9.18</t>
  </si>
  <si>
    <t>Stefania Lottanti von Mandach, AOI</t>
  </si>
  <si>
    <t>Beantragt 2017</t>
  </si>
  <si>
    <t>Durchführung einer Tagung HS 2016</t>
  </si>
  <si>
    <t>Durchführung einer Tagung FS 2017</t>
  </si>
  <si>
    <t>Durchführung einer Tagung FS 2016</t>
  </si>
  <si>
    <t>Besuch einer Tagung FS 2017</t>
  </si>
  <si>
    <t>HS 2016 für 2017</t>
  </si>
  <si>
    <t>FS 2017 für 2017</t>
  </si>
  <si>
    <t xml:space="preserve">FS 2017 für 2018 </t>
  </si>
  <si>
    <t xml:space="preserve">HS 2017 für 2018 </t>
  </si>
  <si>
    <t xml:space="preserve">FS 2018 für 2018 </t>
  </si>
  <si>
    <t xml:space="preserve">FS 2017 für 2017 &amp; 2018 </t>
  </si>
  <si>
    <t>HS 2017 für 2017 &amp; 2018</t>
  </si>
  <si>
    <t>HS 2017 für 2017</t>
  </si>
  <si>
    <t>FS 2017 für 2019</t>
  </si>
  <si>
    <t xml:space="preserve">Anträge Total </t>
  </si>
  <si>
    <t>Jahr</t>
  </si>
  <si>
    <t>Tagungsfonds 2017 / 2018 per 13.3.2018</t>
  </si>
  <si>
    <t>FS 2018 für 2018 &amp; 2019</t>
  </si>
  <si>
    <t>Bewilligt für 2017</t>
  </si>
  <si>
    <t>GUTSCHRIFT RG.UZH TAGUNGSFONDS VON 19.05.2017</t>
  </si>
  <si>
    <t>Auszahlung 2017</t>
  </si>
  <si>
    <t>Differenz 2017</t>
  </si>
  <si>
    <t>2018/2019</t>
  </si>
  <si>
    <t>Total bewilligt</t>
  </si>
  <si>
    <t>Beantragt für 2018</t>
  </si>
  <si>
    <t xml:space="preserve">CHF </t>
  </si>
  <si>
    <t>Bewilligte Beiträge 2017</t>
  </si>
  <si>
    <t>Status</t>
  </si>
  <si>
    <t>Total bewilligt &amp; offen 2017 per 13.3.2018</t>
  </si>
  <si>
    <t>Wien</t>
  </si>
  <si>
    <t>Salome Adam</t>
  </si>
  <si>
    <t>MASCC / ISOO 28.-30.6.2018</t>
  </si>
  <si>
    <t>Saldo 9.4.2018</t>
  </si>
  <si>
    <t>offene 2017</t>
  </si>
  <si>
    <t>Saldo 31.12.2017</t>
  </si>
  <si>
    <t>Ausbezahlt 2017</t>
  </si>
  <si>
    <t>Überschuss 2017</t>
  </si>
  <si>
    <t xml:space="preserve">Beitrag UZH </t>
  </si>
  <si>
    <t>Budget 2018</t>
  </si>
  <si>
    <t>Beantragt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</si>
</sst>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dd/mm/yyyy;@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Helvetica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i/>
      <sz val="10"/>
      <color theme="1"/>
      <name val="Arial"/>
      <family val="2"/>
    </font>
    <font>
      <i/>
      <sz val="10"/>
      <color theme="1"/>
      <name val="Arial"/>
      <family val="2"/>
    </font>
    <font>
      <b/>
      <sz val="11"/>
      <color rgb="FFFF0000"/>
      <name val="Arial"/>
      <family val="2"/>
    </font>
    <font>
      <sz val="11"/>
      <color rgb="FFFF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EEF3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8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CCCCCC"/>
      </left>
      <right/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13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2" borderId="1" xfId="0" applyFont="1" applyFill="1" applyBorder="1"/>
    <xf numFmtId="0" fontId="5" fillId="2" borderId="1" xfId="0" applyFont="1" applyFill="1" applyBorder="1"/>
    <xf numFmtId="164" fontId="5" fillId="2" borderId="1" xfId="0" applyNumberFormat="1" applyFont="1" applyFill="1" applyBorder="1"/>
    <xf numFmtId="4" fontId="5" fillId="2" borderId="1" xfId="0" applyNumberFormat="1" applyFont="1" applyFill="1" applyBorder="1"/>
    <xf numFmtId="2" fontId="5" fillId="0" borderId="0" xfId="0" applyNumberFormat="1" applyFont="1"/>
    <xf numFmtId="0" fontId="5" fillId="0" borderId="0" xfId="0" applyFont="1"/>
    <xf numFmtId="0" fontId="7" fillId="2" borderId="1" xfId="1" applyFont="1" applyFill="1" applyBorder="1"/>
    <xf numFmtId="164" fontId="7" fillId="2" borderId="1" xfId="1" applyNumberFormat="1" applyFont="1" applyFill="1" applyBorder="1"/>
    <xf numFmtId="14" fontId="5" fillId="0" borderId="0" xfId="0" applyNumberFormat="1" applyFont="1"/>
    <xf numFmtId="164" fontId="5" fillId="2" borderId="1" xfId="0" applyNumberFormat="1" applyFont="1" applyFill="1" applyBorder="1" applyAlignment="1">
      <alignment vertical="top"/>
    </xf>
    <xf numFmtId="164" fontId="4" fillId="2" borderId="1" xfId="0" applyNumberFormat="1" applyFont="1" applyFill="1" applyBorder="1"/>
    <xf numFmtId="4" fontId="4" fillId="2" borderId="1" xfId="0" applyNumberFormat="1" applyFont="1" applyFill="1" applyBorder="1"/>
    <xf numFmtId="0" fontId="4" fillId="3" borderId="1" xfId="0" applyFont="1" applyFill="1" applyBorder="1"/>
    <xf numFmtId="164" fontId="5" fillId="3" borderId="1" xfId="0" applyNumberFormat="1" applyFont="1" applyFill="1" applyBorder="1"/>
    <xf numFmtId="0" fontId="5" fillId="3" borderId="1" xfId="0" applyFont="1" applyFill="1" applyBorder="1"/>
    <xf numFmtId="4" fontId="5" fillId="3" borderId="1" xfId="0" applyNumberFormat="1" applyFont="1" applyFill="1" applyBorder="1"/>
    <xf numFmtId="14" fontId="5" fillId="3" borderId="1" xfId="0" applyNumberFormat="1" applyFont="1" applyFill="1" applyBorder="1"/>
    <xf numFmtId="164" fontId="7" fillId="3" borderId="1" xfId="1" applyNumberFormat="1" applyFont="1" applyFill="1" applyBorder="1"/>
    <xf numFmtId="0" fontId="7" fillId="3" borderId="1" xfId="1" applyFont="1" applyFill="1" applyBorder="1"/>
    <xf numFmtId="4" fontId="4" fillId="3" borderId="1" xfId="0" applyNumberFormat="1" applyFont="1" applyFill="1" applyBorder="1"/>
    <xf numFmtId="14" fontId="5" fillId="2" borderId="1" xfId="0" applyNumberFormat="1" applyFont="1" applyFill="1" applyBorder="1"/>
    <xf numFmtId="4" fontId="5" fillId="2" borderId="1" xfId="0" applyNumberFormat="1" applyFont="1" applyFill="1" applyBorder="1" applyAlignment="1">
      <alignment horizontal="right"/>
    </xf>
    <xf numFmtId="4" fontId="4" fillId="2" borderId="1" xfId="0" applyNumberFormat="1" applyFont="1" applyFill="1" applyBorder="1" applyAlignment="1">
      <alignment horizontal="right"/>
    </xf>
    <xf numFmtId="164" fontId="4" fillId="3" borderId="1" xfId="0" applyNumberFormat="1" applyFont="1" applyFill="1" applyBorder="1" applyAlignment="1">
      <alignment vertical="top"/>
    </xf>
    <xf numFmtId="164" fontId="5" fillId="3" borderId="1" xfId="0" applyNumberFormat="1" applyFont="1" applyFill="1" applyBorder="1" applyAlignment="1">
      <alignment vertical="top"/>
    </xf>
    <xf numFmtId="49" fontId="7" fillId="3" borderId="1" xfId="1" applyNumberFormat="1" applyFont="1" applyFill="1" applyBorder="1"/>
    <xf numFmtId="0" fontId="5" fillId="3" borderId="1" xfId="0" applyFont="1" applyFill="1" applyBorder="1" applyAlignment="1">
      <alignment vertical="top"/>
    </xf>
    <xf numFmtId="2" fontId="5" fillId="3" borderId="0" xfId="0" applyNumberFormat="1" applyFont="1" applyFill="1" applyBorder="1"/>
    <xf numFmtId="0" fontId="5" fillId="3" borderId="0" xfId="0" applyFont="1" applyFill="1"/>
    <xf numFmtId="0" fontId="4" fillId="3" borderId="0" xfId="0" applyFont="1" applyFill="1"/>
    <xf numFmtId="4" fontId="4" fillId="3" borderId="0" xfId="0" applyNumberFormat="1" applyFont="1" applyFill="1"/>
    <xf numFmtId="0" fontId="4" fillId="0" borderId="2" xfId="0" applyFont="1" applyBorder="1"/>
    <xf numFmtId="4" fontId="4" fillId="0" borderId="2" xfId="0" applyNumberFormat="1" applyFont="1" applyBorder="1"/>
    <xf numFmtId="0" fontId="5" fillId="3" borderId="3" xfId="0" applyFont="1" applyFill="1" applyBorder="1"/>
    <xf numFmtId="4" fontId="5" fillId="3" borderId="3" xfId="0" applyNumberFormat="1" applyFont="1" applyFill="1" applyBorder="1"/>
    <xf numFmtId="4" fontId="5" fillId="0" borderId="0" xfId="0" applyNumberFormat="1" applyFont="1"/>
    <xf numFmtId="0" fontId="5" fillId="2" borderId="4" xfId="0" applyFont="1" applyFill="1" applyBorder="1"/>
    <xf numFmtId="4" fontId="5" fillId="2" borderId="4" xfId="0" applyNumberFormat="1" applyFont="1" applyFill="1" applyBorder="1"/>
    <xf numFmtId="0" fontId="5" fillId="0" borderId="5" xfId="0" applyFont="1" applyBorder="1"/>
    <xf numFmtId="4" fontId="5" fillId="0" borderId="5" xfId="0" applyNumberFormat="1" applyFont="1" applyBorder="1"/>
    <xf numFmtId="164" fontId="7" fillId="2" borderId="0" xfId="1" applyNumberFormat="1" applyFont="1" applyFill="1" applyBorder="1"/>
    <xf numFmtId="4" fontId="5" fillId="2" borderId="0" xfId="0" applyNumberFormat="1" applyFont="1" applyFill="1" applyBorder="1" applyAlignment="1">
      <alignment vertical="top"/>
    </xf>
    <xf numFmtId="164" fontId="7" fillId="0" borderId="0" xfId="1" applyNumberFormat="1" applyFont="1" applyFill="1" applyBorder="1"/>
    <xf numFmtId="4" fontId="5" fillId="2" borderId="0" xfId="0" applyNumberFormat="1" applyFont="1" applyFill="1"/>
    <xf numFmtId="4" fontId="5" fillId="5" borderId="0" xfId="0" applyNumberFormat="1" applyFont="1" applyFill="1"/>
    <xf numFmtId="4" fontId="4" fillId="0" borderId="0" xfId="0" applyNumberFormat="1" applyFont="1" applyFill="1" applyBorder="1" applyAlignment="1">
      <alignment vertical="top"/>
    </xf>
    <xf numFmtId="2" fontId="4" fillId="0" borderId="0" xfId="0" applyNumberFormat="1" applyFont="1" applyFill="1"/>
    <xf numFmtId="164" fontId="5" fillId="3" borderId="0" xfId="0" applyNumberFormat="1" applyFont="1" applyFill="1"/>
    <xf numFmtId="0" fontId="5" fillId="0" borderId="0" xfId="0" applyFont="1" applyAlignment="1">
      <alignment horizontal="right"/>
    </xf>
    <xf numFmtId="164" fontId="7" fillId="2" borderId="0" xfId="1" applyNumberFormat="1" applyFont="1" applyFill="1"/>
    <xf numFmtId="2" fontId="4" fillId="0" borderId="0" xfId="0" applyNumberFormat="1" applyFont="1"/>
    <xf numFmtId="14" fontId="5" fillId="4" borderId="1" xfId="0" applyNumberFormat="1" applyFont="1" applyFill="1" applyBorder="1" applyAlignment="1">
      <alignment horizontal="right" wrapText="1"/>
    </xf>
    <xf numFmtId="0" fontId="5" fillId="4" borderId="1" xfId="0" applyFont="1" applyFill="1" applyBorder="1" applyAlignment="1">
      <alignment horizontal="center" wrapText="1"/>
    </xf>
    <xf numFmtId="0" fontId="5" fillId="4" borderId="1" xfId="0" applyFont="1" applyFill="1" applyBorder="1" applyAlignment="1">
      <alignment wrapText="1"/>
    </xf>
    <xf numFmtId="0" fontId="5" fillId="4" borderId="1" xfId="0" applyFont="1" applyFill="1" applyBorder="1" applyAlignment="1">
      <alignment horizontal="right" wrapText="1"/>
    </xf>
    <xf numFmtId="14" fontId="5" fillId="0" borderId="1" xfId="0" applyNumberFormat="1" applyFont="1" applyBorder="1"/>
    <xf numFmtId="0" fontId="5" fillId="0" borderId="1" xfId="0" applyFont="1" applyBorder="1"/>
    <xf numFmtId="0" fontId="5" fillId="0" borderId="1" xfId="0" applyFont="1" applyFill="1" applyBorder="1" applyAlignment="1">
      <alignment wrapText="1"/>
    </xf>
    <xf numFmtId="0" fontId="5" fillId="0" borderId="1" xfId="0" applyFont="1" applyFill="1" applyBorder="1"/>
    <xf numFmtId="4" fontId="4" fillId="0" borderId="0" xfId="0" applyNumberFormat="1" applyFont="1"/>
    <xf numFmtId="0" fontId="4" fillId="0" borderId="5" xfId="0" applyFont="1" applyFill="1" applyBorder="1"/>
    <xf numFmtId="0" fontId="0" fillId="0" borderId="5" xfId="0" applyBorder="1"/>
    <xf numFmtId="0" fontId="4" fillId="0" borderId="5" xfId="0" applyFont="1" applyBorder="1"/>
    <xf numFmtId="4" fontId="4" fillId="0" borderId="5" xfId="0" applyNumberFormat="1" applyFont="1" applyBorder="1"/>
    <xf numFmtId="0" fontId="1" fillId="0" borderId="5" xfId="0" applyFont="1" applyBorder="1"/>
    <xf numFmtId="4" fontId="5" fillId="4" borderId="1" xfId="0" applyNumberFormat="1" applyFont="1" applyFill="1" applyBorder="1" applyAlignment="1">
      <alignment horizontal="right" wrapText="1"/>
    </xf>
    <xf numFmtId="4" fontId="5" fillId="4" borderId="1" xfId="0" applyNumberFormat="1" applyFont="1" applyFill="1" applyBorder="1" applyAlignment="1">
      <alignment wrapText="1"/>
    </xf>
    <xf numFmtId="4" fontId="5" fillId="0" borderId="1" xfId="0" applyNumberFormat="1" applyFont="1" applyFill="1" applyBorder="1" applyAlignment="1">
      <alignment horizontal="right" wrapText="1"/>
    </xf>
    <xf numFmtId="0" fontId="5" fillId="0" borderId="6" xfId="0" applyFont="1" applyBorder="1"/>
    <xf numFmtId="4" fontId="5" fillId="0" borderId="6" xfId="0" applyNumberFormat="1" applyFont="1" applyBorder="1"/>
    <xf numFmtId="164" fontId="5" fillId="3" borderId="0" xfId="0" applyNumberFormat="1" applyFont="1" applyFill="1" applyBorder="1"/>
    <xf numFmtId="164" fontId="4" fillId="3" borderId="0" xfId="0" applyNumberFormat="1" applyFont="1" applyFill="1" applyBorder="1" applyAlignment="1">
      <alignment vertical="top"/>
    </xf>
    <xf numFmtId="164" fontId="5" fillId="3" borderId="0" xfId="0" applyNumberFormat="1" applyFont="1" applyFill="1" applyBorder="1" applyAlignment="1">
      <alignment vertical="top"/>
    </xf>
    <xf numFmtId="164" fontId="7" fillId="3" borderId="0" xfId="1" applyNumberFormat="1" applyFont="1" applyFill="1"/>
    <xf numFmtId="0" fontId="5" fillId="3" borderId="0" xfId="0" applyFont="1" applyFill="1" applyBorder="1"/>
    <xf numFmtId="0" fontId="7" fillId="3" borderId="0" xfId="1" applyFont="1" applyFill="1" applyBorder="1"/>
    <xf numFmtId="14" fontId="0" fillId="0" borderId="0" xfId="0" applyNumberFormat="1"/>
    <xf numFmtId="164" fontId="7" fillId="3" borderId="0" xfId="1" applyNumberFormat="1" applyFont="1" applyFill="1" applyBorder="1"/>
    <xf numFmtId="4" fontId="5" fillId="3" borderId="0" xfId="0" applyNumberFormat="1" applyFont="1" applyFill="1" applyBorder="1"/>
    <xf numFmtId="0" fontId="7" fillId="3" borderId="0" xfId="1" applyFont="1" applyFill="1"/>
    <xf numFmtId="0" fontId="5" fillId="3" borderId="0" xfId="0" applyFont="1" applyFill="1" applyBorder="1" applyAlignment="1">
      <alignment vertical="top"/>
    </xf>
    <xf numFmtId="4" fontId="5" fillId="3" borderId="0" xfId="0" applyNumberFormat="1" applyFont="1" applyFill="1" applyBorder="1" applyAlignment="1">
      <alignment vertical="top"/>
    </xf>
    <xf numFmtId="0" fontId="1" fillId="3" borderId="0" xfId="0" applyFont="1" applyFill="1"/>
    <xf numFmtId="0" fontId="5" fillId="2" borderId="0" xfId="0" applyFont="1" applyFill="1" applyBorder="1"/>
    <xf numFmtId="0" fontId="4" fillId="2" borderId="0" xfId="0" applyFont="1" applyFill="1" applyBorder="1"/>
    <xf numFmtId="164" fontId="5" fillId="2" borderId="0" xfId="0" applyNumberFormat="1" applyFont="1" applyFill="1" applyBorder="1"/>
    <xf numFmtId="4" fontId="5" fillId="2" borderId="0" xfId="0" applyNumberFormat="1" applyFont="1" applyFill="1" applyBorder="1"/>
    <xf numFmtId="0" fontId="7" fillId="2" borderId="0" xfId="1" applyFont="1" applyFill="1" applyBorder="1"/>
    <xf numFmtId="1" fontId="7" fillId="2" borderId="0" xfId="1" applyNumberFormat="1" applyFont="1" applyFill="1" applyBorder="1" applyAlignment="1">
      <alignment vertical="top"/>
    </xf>
    <xf numFmtId="0" fontId="5" fillId="2" borderId="0" xfId="0" applyFont="1" applyFill="1" applyBorder="1" applyAlignment="1">
      <alignment vertical="top"/>
    </xf>
    <xf numFmtId="2" fontId="5" fillId="4" borderId="0" xfId="0" applyNumberFormat="1" applyFont="1" applyFill="1"/>
    <xf numFmtId="164" fontId="5" fillId="2" borderId="0" xfId="0" applyNumberFormat="1" applyFont="1" applyFill="1" applyBorder="1" applyAlignment="1">
      <alignment vertical="top"/>
    </xf>
    <xf numFmtId="164" fontId="4" fillId="2" borderId="0" xfId="0" applyNumberFormat="1" applyFont="1" applyFill="1" applyBorder="1"/>
    <xf numFmtId="4" fontId="4" fillId="2" borderId="0" xfId="0" applyNumberFormat="1" applyFont="1" applyFill="1" applyBorder="1"/>
    <xf numFmtId="0" fontId="4" fillId="3" borderId="0" xfId="0" applyFont="1" applyFill="1" applyBorder="1"/>
    <xf numFmtId="4" fontId="0" fillId="3" borderId="0" xfId="0" applyNumberFormat="1" applyFill="1" applyBorder="1"/>
    <xf numFmtId="0" fontId="5" fillId="6" borderId="0" xfId="0" applyFont="1" applyFill="1"/>
    <xf numFmtId="4" fontId="4" fillId="3" borderId="0" xfId="0" applyNumberFormat="1" applyFont="1" applyFill="1" applyBorder="1"/>
    <xf numFmtId="0" fontId="5" fillId="2" borderId="0" xfId="0" applyFont="1" applyFill="1"/>
    <xf numFmtId="0" fontId="8" fillId="2" borderId="0" xfId="0" applyFont="1" applyFill="1"/>
    <xf numFmtId="4" fontId="5" fillId="2" borderId="0" xfId="0" applyNumberFormat="1" applyFont="1" applyFill="1" applyBorder="1" applyAlignment="1">
      <alignment horizontal="right"/>
    </xf>
    <xf numFmtId="14" fontId="5" fillId="4" borderId="0" xfId="0" applyNumberFormat="1" applyFont="1" applyFill="1"/>
    <xf numFmtId="4" fontId="4" fillId="2" borderId="0" xfId="0" applyNumberFormat="1" applyFont="1" applyFill="1" applyBorder="1" applyAlignment="1">
      <alignment horizontal="right"/>
    </xf>
    <xf numFmtId="0" fontId="8" fillId="0" borderId="0" xfId="0" applyFont="1"/>
    <xf numFmtId="0" fontId="5" fillId="0" borderId="0" xfId="0" applyFont="1" applyFill="1" applyBorder="1"/>
    <xf numFmtId="14" fontId="9" fillId="0" borderId="0" xfId="0" applyNumberFormat="1" applyFont="1" applyFill="1" applyBorder="1" applyAlignment="1">
      <alignment vertical="center" wrapText="1"/>
    </xf>
    <xf numFmtId="4" fontId="9" fillId="0" borderId="0" xfId="0" applyNumberFormat="1" applyFont="1" applyFill="1" applyBorder="1" applyAlignment="1">
      <alignment vertical="center" wrapText="1"/>
    </xf>
    <xf numFmtId="0" fontId="5" fillId="0" borderId="4" xfId="0" applyFont="1" applyBorder="1"/>
    <xf numFmtId="2" fontId="5" fillId="0" borderId="4" xfId="0" applyNumberFormat="1" applyFont="1" applyBorder="1"/>
    <xf numFmtId="4" fontId="4" fillId="2" borderId="0" xfId="0" applyNumberFormat="1" applyFont="1" applyFill="1"/>
    <xf numFmtId="0" fontId="0" fillId="4" borderId="0" xfId="0" applyFill="1"/>
    <xf numFmtId="4" fontId="4" fillId="0" borderId="5" xfId="0" applyNumberFormat="1" applyFont="1" applyFill="1" applyBorder="1"/>
    <xf numFmtId="164" fontId="10" fillId="3" borderId="1" xfId="1" applyNumberFormat="1" applyFont="1" applyFill="1" applyBorder="1"/>
    <xf numFmtId="164" fontId="10" fillId="3" borderId="1" xfId="0" applyNumberFormat="1" applyFont="1" applyFill="1" applyBorder="1"/>
    <xf numFmtId="0" fontId="10" fillId="3" borderId="1" xfId="1" applyFont="1" applyFill="1" applyBorder="1"/>
    <xf numFmtId="0" fontId="10" fillId="3" borderId="1" xfId="0" applyFont="1" applyFill="1" applyBorder="1"/>
    <xf numFmtId="0" fontId="10" fillId="2" borderId="1" xfId="1" applyFont="1" applyFill="1" applyBorder="1"/>
    <xf numFmtId="0" fontId="10" fillId="2" borderId="1" xfId="0" applyFont="1" applyFill="1" applyBorder="1"/>
    <xf numFmtId="164" fontId="10" fillId="2" borderId="1" xfId="1" applyNumberFormat="1" applyFont="1" applyFill="1" applyBorder="1"/>
    <xf numFmtId="164" fontId="11" fillId="2" borderId="1" xfId="1" applyNumberFormat="1" applyFont="1" applyFill="1" applyBorder="1"/>
    <xf numFmtId="4" fontId="11" fillId="2" borderId="1" xfId="0" applyNumberFormat="1" applyFont="1" applyFill="1" applyBorder="1" applyAlignment="1">
      <alignment horizontal="right"/>
    </xf>
    <xf numFmtId="0" fontId="5" fillId="0" borderId="0" xfId="0" applyFont="1" applyFill="1"/>
    <xf numFmtId="0" fontId="4" fillId="7" borderId="1" xfId="0" applyFont="1" applyFill="1" applyBorder="1"/>
    <xf numFmtId="164" fontId="5" fillId="7" borderId="1" xfId="0" applyNumberFormat="1" applyFont="1" applyFill="1" applyBorder="1"/>
    <xf numFmtId="164" fontId="4" fillId="7" borderId="1" xfId="0" applyNumberFormat="1" applyFont="1" applyFill="1" applyBorder="1" applyAlignment="1">
      <alignment vertical="top"/>
    </xf>
    <xf numFmtId="164" fontId="5" fillId="7" borderId="1" xfId="0" applyNumberFormat="1" applyFont="1" applyFill="1" applyBorder="1" applyAlignment="1">
      <alignment vertical="top"/>
    </xf>
    <xf numFmtId="0" fontId="5" fillId="7" borderId="1" xfId="0" applyFont="1" applyFill="1" applyBorder="1"/>
    <xf numFmtId="14" fontId="5" fillId="7" borderId="1" xfId="0" applyNumberFormat="1" applyFont="1" applyFill="1" applyBorder="1"/>
    <xf numFmtId="0" fontId="5" fillId="7" borderId="1" xfId="0" applyFont="1" applyFill="1" applyBorder="1" applyAlignment="1">
      <alignment vertical="top"/>
    </xf>
    <xf numFmtId="0" fontId="7" fillId="7" borderId="1" xfId="1" applyFont="1" applyFill="1" applyBorder="1"/>
    <xf numFmtId="2" fontId="5" fillId="7" borderId="0" xfId="0" applyNumberFormat="1" applyFont="1" applyFill="1" applyBorder="1"/>
    <xf numFmtId="0" fontId="5" fillId="7" borderId="0" xfId="0" applyFont="1" applyFill="1"/>
    <xf numFmtId="0" fontId="4" fillId="7" borderId="0" xfId="0" applyFont="1" applyFill="1"/>
    <xf numFmtId="4" fontId="4" fillId="7" borderId="0" xfId="0" applyNumberFormat="1" applyFont="1" applyFill="1"/>
    <xf numFmtId="164" fontId="11" fillId="7" borderId="1" xfId="1" applyNumberFormat="1" applyFont="1" applyFill="1" applyBorder="1"/>
    <xf numFmtId="4" fontId="11" fillId="7" borderId="1" xfId="0" applyNumberFormat="1" applyFont="1" applyFill="1" applyBorder="1"/>
    <xf numFmtId="0" fontId="10" fillId="7" borderId="1" xfId="0" applyFont="1" applyFill="1" applyBorder="1"/>
    <xf numFmtId="14" fontId="10" fillId="7" borderId="1" xfId="0" applyNumberFormat="1" applyFont="1" applyFill="1" applyBorder="1"/>
    <xf numFmtId="4" fontId="10" fillId="7" borderId="1" xfId="0" applyNumberFormat="1" applyFont="1" applyFill="1" applyBorder="1"/>
    <xf numFmtId="164" fontId="10" fillId="7" borderId="1" xfId="1" applyNumberFormat="1" applyFont="1" applyFill="1" applyBorder="1"/>
    <xf numFmtId="49" fontId="10" fillId="7" borderId="1" xfId="1" applyNumberFormat="1" applyFont="1" applyFill="1" applyBorder="1"/>
    <xf numFmtId="4" fontId="0" fillId="0" borderId="0" xfId="0" applyNumberFormat="1"/>
    <xf numFmtId="4" fontId="5" fillId="0" borderId="0" xfId="0" applyNumberFormat="1" applyFont="1" applyFill="1"/>
    <xf numFmtId="2" fontId="5" fillId="0" borderId="0" xfId="0" applyNumberFormat="1" applyFont="1" applyBorder="1"/>
    <xf numFmtId="0" fontId="5" fillId="4" borderId="0" xfId="0" applyFont="1" applyFill="1"/>
    <xf numFmtId="0" fontId="5" fillId="5" borderId="0" xfId="0" applyFont="1" applyFill="1"/>
    <xf numFmtId="0" fontId="5" fillId="4" borderId="1" xfId="0" applyFont="1" applyFill="1" applyBorder="1"/>
    <xf numFmtId="14" fontId="5" fillId="4" borderId="1" xfId="0" applyNumberFormat="1" applyFont="1" applyFill="1" applyBorder="1"/>
    <xf numFmtId="0" fontId="7" fillId="4" borderId="1" xfId="1" applyFont="1" applyFill="1" applyBorder="1"/>
    <xf numFmtId="164" fontId="7" fillId="4" borderId="1" xfId="1" applyNumberFormat="1" applyFont="1" applyFill="1" applyBorder="1"/>
    <xf numFmtId="4" fontId="5" fillId="4" borderId="1" xfId="0" applyNumberFormat="1" applyFont="1" applyFill="1" applyBorder="1" applyAlignment="1">
      <alignment horizontal="right"/>
    </xf>
    <xf numFmtId="4" fontId="5" fillId="4" borderId="0" xfId="0" applyNumberFormat="1" applyFont="1" applyFill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4" fontId="12" fillId="0" borderId="0" xfId="0" applyNumberFormat="1" applyFont="1" applyAlignment="1">
      <alignment horizontal="right" vertical="center" wrapText="1"/>
    </xf>
    <xf numFmtId="14" fontId="5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4" fontId="5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4" fontId="13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4" fontId="4" fillId="0" borderId="0" xfId="0" applyNumberFormat="1" applyFont="1" applyAlignment="1">
      <alignment horizontal="right" vertical="center"/>
    </xf>
    <xf numFmtId="0" fontId="4" fillId="6" borderId="0" xfId="0" applyFont="1" applyFill="1"/>
    <xf numFmtId="4" fontId="4" fillId="6" borderId="0" xfId="0" applyNumberFormat="1" applyFont="1" applyFill="1"/>
    <xf numFmtId="0" fontId="5" fillId="0" borderId="0" xfId="0" applyFont="1" applyBorder="1"/>
    <xf numFmtId="14" fontId="5" fillId="6" borderId="0" xfId="0" applyNumberFormat="1" applyFont="1" applyFill="1" applyBorder="1"/>
    <xf numFmtId="14" fontId="5" fillId="6" borderId="0" xfId="0" applyNumberFormat="1" applyFont="1" applyFill="1" applyBorder="1" applyAlignment="1">
      <alignment horizontal="right" wrapText="1"/>
    </xf>
    <xf numFmtId="14" fontId="5" fillId="0" borderId="0" xfId="0" applyNumberFormat="1" applyFont="1" applyBorder="1"/>
    <xf numFmtId="165" fontId="5" fillId="0" borderId="0" xfId="0" applyNumberFormat="1" applyFont="1" applyBorder="1"/>
    <xf numFmtId="0" fontId="14" fillId="0" borderId="0" xfId="0" applyFont="1"/>
    <xf numFmtId="4" fontId="10" fillId="2" borderId="1" xfId="0" applyNumberFormat="1" applyFont="1" applyFill="1" applyBorder="1" applyAlignment="1">
      <alignment horizontal="right"/>
    </xf>
    <xf numFmtId="0" fontId="5" fillId="2" borderId="1" xfId="1" applyFont="1" applyFill="1" applyBorder="1"/>
    <xf numFmtId="0" fontId="5" fillId="7" borderId="1" xfId="1" applyFont="1" applyFill="1" applyBorder="1"/>
    <xf numFmtId="4" fontId="10" fillId="2" borderId="1" xfId="0" applyNumberFormat="1" applyFont="1" applyFill="1" applyBorder="1"/>
    <xf numFmtId="4" fontId="10" fillId="7" borderId="1" xfId="0" applyNumberFormat="1" applyFont="1" applyFill="1" applyBorder="1" applyAlignment="1">
      <alignment horizontal="right"/>
    </xf>
    <xf numFmtId="4" fontId="11" fillId="7" borderId="1" xfId="0" applyNumberFormat="1" applyFont="1" applyFill="1" applyBorder="1" applyAlignment="1">
      <alignment horizontal="right"/>
    </xf>
    <xf numFmtId="0" fontId="4" fillId="0" borderId="0" xfId="0" applyFont="1" applyFill="1" applyBorder="1"/>
    <xf numFmtId="4" fontId="4" fillId="0" borderId="0" xfId="0" applyNumberFormat="1" applyFont="1" applyFill="1" applyBorder="1"/>
    <xf numFmtId="0" fontId="5" fillId="0" borderId="0" xfId="0" applyFont="1" applyFill="1" applyBorder="1" applyAlignment="1">
      <alignment vertical="center"/>
    </xf>
    <xf numFmtId="0" fontId="4" fillId="8" borderId="1" xfId="0" applyFont="1" applyFill="1" applyBorder="1"/>
    <xf numFmtId="0" fontId="5" fillId="8" borderId="1" xfId="0" applyFont="1" applyFill="1" applyBorder="1"/>
    <xf numFmtId="0" fontId="5" fillId="8" borderId="1" xfId="0" applyFont="1" applyFill="1" applyBorder="1" applyAlignment="1">
      <alignment vertical="center"/>
    </xf>
    <xf numFmtId="4" fontId="5" fillId="8" borderId="1" xfId="0" applyNumberFormat="1" applyFont="1" applyFill="1" applyBorder="1"/>
    <xf numFmtId="4" fontId="4" fillId="8" borderId="1" xfId="0" applyNumberFormat="1" applyFont="1" applyFill="1" applyBorder="1"/>
    <xf numFmtId="0" fontId="5" fillId="2" borderId="3" xfId="0" applyFont="1" applyFill="1" applyBorder="1"/>
    <xf numFmtId="4" fontId="5" fillId="2" borderId="3" xfId="0" applyNumberFormat="1" applyFont="1" applyFill="1" applyBorder="1"/>
    <xf numFmtId="14" fontId="5" fillId="0" borderId="0" xfId="0" applyNumberFormat="1" applyFont="1" applyFill="1"/>
    <xf numFmtId="4" fontId="5" fillId="6" borderId="0" xfId="0" applyNumberFormat="1" applyFont="1" applyFill="1"/>
    <xf numFmtId="14" fontId="5" fillId="6" borderId="0" xfId="0" applyNumberFormat="1" applyFont="1" applyFill="1"/>
    <xf numFmtId="0" fontId="5" fillId="7" borderId="2" xfId="0" applyFont="1" applyFill="1" applyBorder="1"/>
    <xf numFmtId="4" fontId="5" fillId="7" borderId="2" xfId="0" applyNumberFormat="1" applyFont="1" applyFill="1" applyBorder="1"/>
    <xf numFmtId="0" fontId="5" fillId="8" borderId="4" xfId="0" applyFont="1" applyFill="1" applyBorder="1"/>
    <xf numFmtId="4" fontId="5" fillId="8" borderId="4" xfId="0" applyNumberFormat="1" applyFont="1" applyFill="1" applyBorder="1"/>
    <xf numFmtId="14" fontId="5" fillId="4" borderId="0" xfId="0" applyNumberFormat="1" applyFont="1" applyFill="1" applyBorder="1"/>
    <xf numFmtId="4" fontId="4" fillId="0" borderId="0" xfId="0" applyNumberFormat="1" applyFont="1" applyFill="1"/>
    <xf numFmtId="0" fontId="4" fillId="0" borderId="0" xfId="0" applyFont="1" applyFill="1"/>
    <xf numFmtId="4" fontId="5" fillId="0" borderId="0" xfId="0" applyNumberFormat="1" applyFont="1" applyBorder="1"/>
    <xf numFmtId="14" fontId="5" fillId="0" borderId="0" xfId="0" applyNumberFormat="1" applyFont="1" applyAlignment="1">
      <alignment horizontal="left" vertical="center" wrapText="1"/>
    </xf>
    <xf numFmtId="4" fontId="5" fillId="0" borderId="0" xfId="0" applyNumberFormat="1" applyFont="1" applyAlignment="1">
      <alignment horizontal="right" vertical="center" wrapText="1"/>
    </xf>
    <xf numFmtId="4" fontId="13" fillId="0" borderId="0" xfId="0" applyNumberFormat="1" applyFont="1" applyAlignment="1">
      <alignment horizontal="right" vertical="center" wrapText="1"/>
    </xf>
    <xf numFmtId="4" fontId="4" fillId="0" borderId="0" xfId="0" applyNumberFormat="1" applyFont="1" applyAlignment="1">
      <alignment horizontal="right" vertical="center" wrapText="1"/>
    </xf>
    <xf numFmtId="0" fontId="12" fillId="0" borderId="0" xfId="0" applyFont="1" applyAlignment="1">
      <alignment horizontal="center" vertical="center" wrapText="1"/>
    </xf>
    <xf numFmtId="4" fontId="16" fillId="0" borderId="5" xfId="0" applyNumberFormat="1" applyFont="1" applyBorder="1"/>
    <xf numFmtId="4" fontId="5" fillId="6" borderId="7" xfId="0" applyNumberFormat="1" applyFont="1" applyFill="1" applyBorder="1" applyAlignment="1">
      <alignment horizontal="right" wrapText="1"/>
    </xf>
    <xf numFmtId="4" fontId="0" fillId="4" borderId="0" xfId="0" applyNumberFormat="1" applyFill="1"/>
    <xf numFmtId="0" fontId="17" fillId="0" borderId="0" xfId="0" applyFont="1"/>
    <xf numFmtId="0" fontId="17" fillId="0" borderId="0" xfId="0" applyFont="1" applyAlignment="1">
      <alignment horizontal="right"/>
    </xf>
    <xf numFmtId="0" fontId="4" fillId="9" borderId="0" xfId="0" applyFont="1" applyFill="1"/>
    <xf numFmtId="4" fontId="16" fillId="0" borderId="5" xfId="0" applyNumberFormat="1" applyFont="1" applyFill="1" applyBorder="1"/>
    <xf numFmtId="0" fontId="1" fillId="9" borderId="0" xfId="0" applyFont="1" applyFill="1"/>
    <xf numFmtId="4" fontId="1" fillId="9" borderId="0" xfId="0" applyNumberFormat="1" applyFont="1" applyFill="1"/>
    <xf numFmtId="4" fontId="5" fillId="6" borderId="0" xfId="0" applyNumberFormat="1" applyFont="1" applyFill="1" applyAlignment="1">
      <alignment horizontal="right"/>
    </xf>
    <xf numFmtId="4" fontId="5" fillId="0" borderId="0" xfId="0" applyNumberFormat="1" applyFont="1" applyAlignment="1">
      <alignment horizontal="right"/>
    </xf>
    <xf numFmtId="4" fontId="5" fillId="0" borderId="0" xfId="0" applyNumberFormat="1" applyFont="1" applyFill="1" applyAlignment="1">
      <alignment horizontal="right"/>
    </xf>
    <xf numFmtId="0" fontId="0" fillId="0" borderId="0" xfId="0" applyFill="1"/>
    <xf numFmtId="4" fontId="5" fillId="5" borderId="0" xfId="0" applyNumberFormat="1" applyFont="1" applyFill="1" applyAlignment="1">
      <alignment horizontal="right"/>
    </xf>
    <xf numFmtId="14" fontId="5" fillId="0" borderId="0" xfId="0" applyNumberFormat="1" applyFont="1" applyAlignment="1">
      <alignment horizontal="left" vertical="top" wrapText="1"/>
    </xf>
    <xf numFmtId="4" fontId="4" fillId="10" borderId="0" xfId="0" applyNumberFormat="1" applyFont="1" applyFill="1"/>
    <xf numFmtId="2" fontId="5" fillId="0" borderId="0" xfId="0" applyNumberFormat="1" applyFont="1" applyFill="1"/>
    <xf numFmtId="0" fontId="5" fillId="0" borderId="0" xfId="0" applyFont="1" applyFill="1" applyAlignment="1">
      <alignment horizontal="right"/>
    </xf>
    <xf numFmtId="4" fontId="5" fillId="0" borderId="0" xfId="0" applyNumberFormat="1" applyFont="1" applyAlignment="1">
      <alignment horizontal="right" vertical="top" wrapText="1"/>
    </xf>
    <xf numFmtId="0" fontId="5" fillId="7" borderId="0" xfId="0" applyFont="1" applyFill="1" applyBorder="1"/>
    <xf numFmtId="0" fontId="5" fillId="0" borderId="0" xfId="0" applyFont="1" applyFill="1" applyBorder="1" applyAlignment="1">
      <alignment vertical="top"/>
    </xf>
    <xf numFmtId="14" fontId="5" fillId="0" borderId="0" xfId="0" applyNumberFormat="1" applyFont="1" applyFill="1" applyBorder="1"/>
    <xf numFmtId="0" fontId="7" fillId="0" borderId="0" xfId="1" applyFont="1" applyFill="1" applyBorder="1"/>
    <xf numFmtId="164" fontId="11" fillId="0" borderId="2" xfId="1" applyNumberFormat="1" applyFont="1" applyFill="1" applyBorder="1"/>
    <xf numFmtId="4" fontId="11" fillId="0" borderId="2" xfId="0" applyNumberFormat="1" applyFont="1" applyFill="1" applyBorder="1"/>
    <xf numFmtId="0" fontId="4" fillId="7" borderId="0" xfId="0" applyFont="1" applyFill="1" applyBorder="1"/>
    <xf numFmtId="0" fontId="0" fillId="0" borderId="0" xfId="0" applyAlignment="1">
      <alignment vertical="top"/>
    </xf>
    <xf numFmtId="2" fontId="8" fillId="0" borderId="0" xfId="0" applyNumberFormat="1" applyFont="1" applyFill="1" applyBorder="1" applyAlignment="1">
      <alignment horizontal="right" vertical="top"/>
    </xf>
    <xf numFmtId="0" fontId="15" fillId="0" borderId="0" xfId="0" applyFont="1"/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4" fontId="3" fillId="0" borderId="0" xfId="0" applyNumberFormat="1" applyFont="1"/>
    <xf numFmtId="4" fontId="3" fillId="0" borderId="0" xfId="0" applyNumberFormat="1" applyFont="1" applyAlignment="1">
      <alignment horizontal="right"/>
    </xf>
    <xf numFmtId="1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/>
    </xf>
    <xf numFmtId="0" fontId="5" fillId="2" borderId="2" xfId="0" applyFont="1" applyFill="1" applyBorder="1"/>
    <xf numFmtId="4" fontId="5" fillId="2" borderId="2" xfId="0" applyNumberFormat="1" applyFont="1" applyFill="1" applyBorder="1"/>
    <xf numFmtId="164" fontId="5" fillId="7" borderId="0" xfId="0" applyNumberFormat="1" applyFont="1" applyFill="1" applyBorder="1" applyAlignment="1">
      <alignment vertical="top"/>
    </xf>
    <xf numFmtId="2" fontId="5" fillId="7" borderId="0" xfId="0" applyNumberFormat="1" applyFont="1" applyFill="1" applyBorder="1" applyAlignment="1">
      <alignment vertical="top"/>
    </xf>
    <xf numFmtId="4" fontId="15" fillId="0" borderId="0" xfId="0" applyNumberFormat="1" applyFont="1"/>
    <xf numFmtId="4" fontId="5" fillId="0" borderId="0" xfId="0" applyNumberFormat="1" applyFont="1" applyFill="1" applyBorder="1"/>
    <xf numFmtId="0" fontId="3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4" fontId="18" fillId="0" borderId="0" xfId="0" applyNumberFormat="1" applyFont="1" applyAlignment="1">
      <alignment horizontal="right" vertical="center" wrapText="1"/>
    </xf>
    <xf numFmtId="14" fontId="3" fillId="0" borderId="0" xfId="0" applyNumberFormat="1" applyFont="1" applyAlignment="1">
      <alignment horizontal="left" vertical="center" wrapText="1"/>
    </xf>
    <xf numFmtId="4" fontId="3" fillId="0" borderId="0" xfId="0" applyNumberFormat="1" applyFont="1" applyAlignment="1">
      <alignment horizontal="right" vertical="center" wrapText="1"/>
    </xf>
    <xf numFmtId="4" fontId="19" fillId="0" borderId="0" xfId="0" applyNumberFormat="1" applyFont="1" applyAlignment="1">
      <alignment horizontal="right" vertical="center" wrapText="1"/>
    </xf>
    <xf numFmtId="4" fontId="15" fillId="0" borderId="0" xfId="0" applyNumberFormat="1" applyFont="1" applyAlignment="1">
      <alignment horizontal="right" vertical="center" wrapText="1"/>
    </xf>
    <xf numFmtId="0" fontId="3" fillId="0" borderId="0" xfId="0" applyFont="1" applyFill="1"/>
    <xf numFmtId="0" fontId="15" fillId="0" borderId="0" xfId="0" applyFont="1" applyFill="1"/>
    <xf numFmtId="0" fontId="15" fillId="0" borderId="1" xfId="0" applyFont="1" applyFill="1" applyBorder="1"/>
    <xf numFmtId="0" fontId="15" fillId="0" borderId="1" xfId="0" applyFont="1" applyFill="1" applyBorder="1" applyAlignment="1">
      <alignment horizontal="right"/>
    </xf>
    <xf numFmtId="14" fontId="3" fillId="0" borderId="1" xfId="0" applyNumberFormat="1" applyFont="1" applyFill="1" applyBorder="1" applyAlignment="1">
      <alignment horizontal="left"/>
    </xf>
    <xf numFmtId="0" fontId="3" fillId="0" borderId="1" xfId="0" applyFont="1" applyFill="1" applyBorder="1"/>
    <xf numFmtId="4" fontId="3" fillId="0" borderId="1" xfId="0" applyNumberFormat="1" applyFont="1" applyFill="1" applyBorder="1"/>
    <xf numFmtId="4" fontId="15" fillId="0" borderId="1" xfId="0" applyNumberFormat="1" applyFont="1" applyFill="1" applyBorder="1"/>
    <xf numFmtId="0" fontId="3" fillId="0" borderId="1" xfId="0" applyFont="1" applyFill="1" applyBorder="1" applyAlignment="1">
      <alignment horizontal="left"/>
    </xf>
    <xf numFmtId="4" fontId="3" fillId="0" borderId="1" xfId="0" applyNumberFormat="1" applyFont="1" applyFill="1" applyBorder="1" applyAlignment="1">
      <alignment horizontal="right"/>
    </xf>
    <xf numFmtId="2" fontId="3" fillId="0" borderId="1" xfId="0" applyNumberFormat="1" applyFont="1" applyFill="1" applyBorder="1"/>
    <xf numFmtId="4" fontId="15" fillId="0" borderId="1" xfId="0" applyNumberFormat="1" applyFont="1" applyFill="1" applyBorder="1" applyAlignment="1">
      <alignment horizontal="right"/>
    </xf>
    <xf numFmtId="0" fontId="15" fillId="0" borderId="1" xfId="0" applyNumberFormat="1" applyFont="1" applyFill="1" applyBorder="1" applyAlignment="1">
      <alignment horizontal="right"/>
    </xf>
    <xf numFmtId="14" fontId="15" fillId="0" borderId="1" xfId="0" applyNumberFormat="1" applyFont="1" applyFill="1" applyBorder="1" applyAlignment="1">
      <alignment horizontal="left"/>
    </xf>
    <xf numFmtId="0" fontId="15" fillId="0" borderId="1" xfId="0" applyFont="1" applyFill="1" applyBorder="1" applyAlignment="1">
      <alignment horizontal="left"/>
    </xf>
    <xf numFmtId="0" fontId="15" fillId="5" borderId="1" xfId="0" applyNumberFormat="1" applyFont="1" applyFill="1" applyBorder="1" applyAlignment="1">
      <alignment horizontal="right"/>
    </xf>
    <xf numFmtId="4" fontId="15" fillId="5" borderId="1" xfId="0" applyNumberFormat="1" applyFont="1" applyFill="1" applyBorder="1" applyAlignment="1">
      <alignment horizontal="right"/>
    </xf>
    <xf numFmtId="0" fontId="15" fillId="4" borderId="1" xfId="0" applyNumberFormat="1" applyFont="1" applyFill="1" applyBorder="1" applyAlignment="1">
      <alignment horizontal="right"/>
    </xf>
    <xf numFmtId="4" fontId="15" fillId="4" borderId="1" xfId="0" applyNumberFormat="1" applyFont="1" applyFill="1" applyBorder="1" applyAlignment="1">
      <alignment horizontal="right"/>
    </xf>
    <xf numFmtId="4" fontId="4" fillId="0" borderId="8" xfId="0" applyNumberFormat="1" applyFont="1" applyBorder="1"/>
    <xf numFmtId="0" fontId="4" fillId="0" borderId="8" xfId="0" applyFont="1" applyBorder="1"/>
    <xf numFmtId="14" fontId="5" fillId="2" borderId="1" xfId="0" applyNumberFormat="1" applyFont="1" applyFill="1" applyBorder="1" applyAlignment="1">
      <alignment horizontal="left"/>
    </xf>
    <xf numFmtId="0" fontId="4" fillId="7" borderId="1" xfId="0" applyFont="1" applyFill="1" applyBorder="1" applyAlignment="1">
      <alignment horizontal="left"/>
    </xf>
    <xf numFmtId="0" fontId="5" fillId="7" borderId="1" xfId="1" applyFont="1" applyFill="1" applyBorder="1" applyAlignment="1">
      <alignment horizontal="left"/>
    </xf>
    <xf numFmtId="0" fontId="5" fillId="7" borderId="1" xfId="0" applyFont="1" applyFill="1" applyBorder="1" applyAlignment="1">
      <alignment horizontal="left"/>
    </xf>
    <xf numFmtId="0" fontId="5" fillId="7" borderId="1" xfId="0" applyFont="1" applyFill="1" applyBorder="1" applyAlignment="1">
      <alignment horizontal="left" vertical="top"/>
    </xf>
    <xf numFmtId="0" fontId="4" fillId="8" borderId="1" xfId="0" applyFont="1" applyFill="1" applyBorder="1" applyAlignment="1">
      <alignment horizontal="left"/>
    </xf>
    <xf numFmtId="0" fontId="5" fillId="8" borderId="1" xfId="0" applyFont="1" applyFill="1" applyBorder="1" applyAlignment="1">
      <alignment horizontal="left"/>
    </xf>
    <xf numFmtId="0" fontId="10" fillId="2" borderId="1" xfId="1" applyFont="1" applyFill="1" applyBorder="1" applyAlignment="1">
      <alignment horizontal="left"/>
    </xf>
    <xf numFmtId="0" fontId="5" fillId="8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/>
    </xf>
    <xf numFmtId="164" fontId="5" fillId="7" borderId="1" xfId="0" applyNumberFormat="1" applyFont="1" applyFill="1" applyBorder="1" applyAlignment="1">
      <alignment horizontal="left" vertical="top"/>
    </xf>
    <xf numFmtId="164" fontId="10" fillId="2" borderId="1" xfId="1" applyNumberFormat="1" applyFont="1" applyFill="1" applyBorder="1" applyAlignment="1">
      <alignment horizontal="left"/>
    </xf>
    <xf numFmtId="164" fontId="10" fillId="7" borderId="1" xfId="1" applyNumberFormat="1" applyFont="1" applyFill="1" applyBorder="1" applyAlignment="1">
      <alignment horizontal="left"/>
    </xf>
    <xf numFmtId="164" fontId="5" fillId="7" borderId="1" xfId="0" applyNumberFormat="1" applyFont="1" applyFill="1" applyBorder="1" applyAlignment="1">
      <alignment horizontal="right" vertical="top"/>
    </xf>
    <xf numFmtId="0" fontId="5" fillId="7" borderId="1" xfId="1" applyFont="1" applyFill="1" applyBorder="1" applyAlignment="1">
      <alignment horizontal="right"/>
    </xf>
    <xf numFmtId="0" fontId="5" fillId="8" borderId="1" xfId="0" applyFont="1" applyFill="1" applyBorder="1" applyAlignment="1">
      <alignment horizontal="right"/>
    </xf>
    <xf numFmtId="4" fontId="5" fillId="8" borderId="1" xfId="0" applyNumberFormat="1" applyFont="1" applyFill="1" applyBorder="1" applyAlignment="1">
      <alignment horizontal="right"/>
    </xf>
    <xf numFmtId="4" fontId="4" fillId="8" borderId="1" xfId="0" applyNumberFormat="1" applyFont="1" applyFill="1" applyBorder="1" applyAlignment="1">
      <alignment horizontal="right"/>
    </xf>
    <xf numFmtId="4" fontId="4" fillId="0" borderId="0" xfId="0" applyNumberFormat="1" applyFont="1" applyAlignment="1">
      <alignment horizontal="right"/>
    </xf>
    <xf numFmtId="4" fontId="5" fillId="5" borderId="0" xfId="0" applyNumberFormat="1" applyFont="1" applyFill="1" applyAlignment="1">
      <alignment horizontal="left"/>
    </xf>
    <xf numFmtId="4" fontId="5" fillId="0" borderId="0" xfId="0" applyNumberFormat="1" applyFont="1" applyAlignment="1">
      <alignment horizontal="left"/>
    </xf>
    <xf numFmtId="4" fontId="5" fillId="6" borderId="0" xfId="0" applyNumberFormat="1" applyFont="1" applyFill="1" applyAlignment="1">
      <alignment horizontal="left"/>
    </xf>
    <xf numFmtId="4" fontId="4" fillId="10" borderId="0" xfId="0" applyNumberFormat="1" applyFont="1" applyFill="1" applyAlignment="1">
      <alignment horizontal="left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14" fontId="4" fillId="0" borderId="0" xfId="0" applyNumberFormat="1" applyFont="1" applyAlignment="1">
      <alignment horizontal="left"/>
    </xf>
    <xf numFmtId="4" fontId="5" fillId="4" borderId="0" xfId="0" applyNumberFormat="1" applyFont="1" applyFill="1" applyAlignment="1">
      <alignment horizontal="right"/>
    </xf>
    <xf numFmtId="4" fontId="4" fillId="0" borderId="0" xfId="0" applyNumberFormat="1" applyFont="1" applyAlignment="1">
      <alignment horizontal="left"/>
    </xf>
    <xf numFmtId="0" fontId="4" fillId="0" borderId="0" xfId="0" applyFont="1" applyAlignment="1">
      <alignment horizontal="right"/>
    </xf>
    <xf numFmtId="0" fontId="3" fillId="0" borderId="1" xfId="0" applyFont="1" applyBorder="1"/>
    <xf numFmtId="4" fontId="3" fillId="0" borderId="1" xfId="0" applyNumberFormat="1" applyFont="1" applyBorder="1"/>
    <xf numFmtId="0" fontId="3" fillId="0" borderId="1" xfId="0" applyFont="1" applyBorder="1" applyAlignment="1">
      <alignment horizontal="left"/>
    </xf>
    <xf numFmtId="4" fontId="3" fillId="0" borderId="1" xfId="0" applyNumberFormat="1" applyFont="1" applyBorder="1" applyAlignment="1">
      <alignment horizontal="left"/>
    </xf>
    <xf numFmtId="3" fontId="3" fillId="0" borderId="1" xfId="0" applyNumberFormat="1" applyFont="1" applyBorder="1"/>
    <xf numFmtId="4" fontId="10" fillId="0" borderId="0" xfId="1" applyNumberFormat="1" applyFont="1" applyFill="1" applyBorder="1" applyAlignment="1">
      <alignment horizontal="right"/>
    </xf>
  </cellXfs>
  <cellStyles count="2">
    <cellStyle name="Hyperlink" xfId="1" builtinId="8"/>
    <cellStyle name="Standard" xfId="0" builtinId="0"/>
  </cellStyles>
  <dxfs count="0"/>
  <tableStyles count="0" defaultTableStyle="TableStyleMedium2" defaultPivotStyle="PivotStyleLight16"/>
  <colors>
    <mruColors>
      <color rgb="FFEC04AF"/>
      <color rgb="FF9EEF31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ylvie/Documents/Tagungsfonds/Tagungsfondsantr&#228;ge-abrechnungen%202016/Tagungsfonds%202015_1103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F 2013"/>
      <sheetName val="TF 2014"/>
      <sheetName val="vor 3.11.2014"/>
      <sheetName val="HS 2013"/>
      <sheetName val="FS 2014"/>
      <sheetName val="Vorbereitung HS 2014"/>
      <sheetName val="HS 2014"/>
      <sheetName val="nach 3.11.2014"/>
      <sheetName val="3.11.2014"/>
      <sheetName val="HS 2014 (2)"/>
      <sheetName val="FS 2015"/>
      <sheetName val="Berechnung Saldo FS 2015"/>
      <sheetName val="Berechnung Budget"/>
      <sheetName val="Berechnung per 13.4.15"/>
      <sheetName val="HS 2015"/>
      <sheetName val="Berechnung Saldo HS 2015"/>
      <sheetName val="Berechnung Saldo FS 2016"/>
      <sheetName val="FS 2016"/>
      <sheetName val="HS 20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7">
          <cell r="F7">
            <v>500</v>
          </cell>
        </row>
        <row r="8">
          <cell r="F8">
            <v>2000</v>
          </cell>
        </row>
      </sheetData>
      <sheetData sheetId="10"/>
      <sheetData sheetId="11"/>
      <sheetData sheetId="12"/>
      <sheetData sheetId="13"/>
      <sheetData sheetId="14">
        <row r="6">
          <cell r="F6">
            <v>2500</v>
          </cell>
        </row>
        <row r="12">
          <cell r="F12">
            <v>2000</v>
          </cell>
        </row>
        <row r="21">
          <cell r="F21">
            <v>0</v>
          </cell>
        </row>
        <row r="27">
          <cell r="F27">
            <v>5420</v>
          </cell>
        </row>
      </sheetData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vr.uzh.ch/institutsmitglieder/kaufmann/team2-1/bretscher.html" TargetMode="External"/><Relationship Id="rId13" Type="http://schemas.openxmlformats.org/officeDocument/2006/relationships/hyperlink" Target="http://www.chem.uzh.ch/static/postdocday2015/home.html" TargetMode="External"/><Relationship Id="rId18" Type="http://schemas.openxmlformats.org/officeDocument/2006/relationships/hyperlink" Target="http://www.sagw.ch/asiengesellschaft/Nachwuchstagung.html" TargetMode="External"/><Relationship Id="rId26" Type="http://schemas.openxmlformats.org/officeDocument/2006/relationships/hyperlink" Target="http://www.ahdk.uzh.ch/de.html" TargetMode="External"/><Relationship Id="rId3" Type="http://schemas.openxmlformats.org/officeDocument/2006/relationships/hyperlink" Target="http://www.iglrc.com/programme/" TargetMode="External"/><Relationship Id="rId21" Type="http://schemas.openxmlformats.org/officeDocument/2006/relationships/hyperlink" Target="http://www.khist.uzh.ch/de/chairs/mittelalter/mitarbeitende/portmann.html" TargetMode="External"/><Relationship Id="rId7" Type="http://schemas.openxmlformats.org/officeDocument/2006/relationships/hyperlink" Target="http://www.aoi.uzh.ch/sinologie/persons/privatdozierende/winter.html" TargetMode="External"/><Relationship Id="rId12" Type="http://schemas.openxmlformats.org/officeDocument/2006/relationships/hyperlink" Target="http://www.easl.org/min.html" TargetMode="External"/><Relationship Id="rId17" Type="http://schemas.openxmlformats.org/officeDocument/2006/relationships/hyperlink" Target="http://www.unwomen.org/en/csw/csw60-2016" TargetMode="External"/><Relationship Id="rId25" Type="http://schemas.openxmlformats.org/officeDocument/2006/relationships/hyperlink" Target="http://festivaldelhistoiredelart.com/" TargetMode="External"/><Relationship Id="rId2" Type="http://schemas.openxmlformats.org/officeDocument/2006/relationships/hyperlink" Target="http://www.ecvpath.org/esvp-ecvp-annual-meeting-2016/" TargetMode="External"/><Relationship Id="rId16" Type="http://schemas.openxmlformats.org/officeDocument/2006/relationships/hyperlink" Target="http://www.ife.uzh.ch/de/research/abe/mitarbeitende2/moergenrebecca.html" TargetMode="External"/><Relationship Id="rId20" Type="http://schemas.openxmlformats.org/officeDocument/2006/relationships/hyperlink" Target="https://imc.leeds.ac.uk/dbsql02/AQueryServlet?*id=30&amp;*formId=30&amp;*context=IMC&amp;chosenPaperId=NA&amp;sessionId=6878&amp;conference=2016&amp;chosenPaperId=&amp;*servletURI=https://imc.leeds.ac.uk/dbsql02/AQueryServlet" TargetMode="External"/><Relationship Id="rId1" Type="http://schemas.openxmlformats.org/officeDocument/2006/relationships/hyperlink" Target="http://wildernessmedicaltraining.co.uk/" TargetMode="External"/><Relationship Id="rId6" Type="http://schemas.openxmlformats.org/officeDocument/2006/relationships/hyperlink" Target="http://www.vetvir.uzh.ch/de/ueberuns/gruppen/experimentellevirologie/group.html" TargetMode="External"/><Relationship Id="rId11" Type="http://schemas.openxmlformats.org/officeDocument/2006/relationships/hyperlink" Target="http://www.hist.uzh.ch/fachbereiche/mittelalter/lehrstuehle/zey/team/fuehrer.html" TargetMode="External"/><Relationship Id="rId24" Type="http://schemas.openxmlformats.org/officeDocument/2006/relationships/hyperlink" Target="http://www.khist.uzh.ch/de/chairs/mittelalter/mitarbeitende/portmann.html" TargetMode="External"/><Relationship Id="rId5" Type="http://schemas.openxmlformats.org/officeDocument/2006/relationships/hyperlink" Target="http://www.ieu.uzh.ch/staff.php" TargetMode="External"/><Relationship Id="rId15" Type="http://schemas.openxmlformats.org/officeDocument/2006/relationships/hyperlink" Target="http://www.ife.uzh.ch/de/research/abe/forschung/qualifikationsvorhabenmitarbeitender/koerperlosegrenzen.html" TargetMode="External"/><Relationship Id="rId23" Type="http://schemas.openxmlformats.org/officeDocument/2006/relationships/hyperlink" Target="https://wmich.edu/medievalcongress/events/sessions" TargetMode="External"/><Relationship Id="rId28" Type="http://schemas.openxmlformats.org/officeDocument/2006/relationships/printerSettings" Target="../printerSettings/printerSettings1.bin"/><Relationship Id="rId10" Type="http://schemas.openxmlformats.org/officeDocument/2006/relationships/hyperlink" Target="http://www.hsozkult.de/event/id/termine-30369" TargetMode="External"/><Relationship Id="rId19" Type="http://schemas.openxmlformats.org/officeDocument/2006/relationships/hyperlink" Target="http://www.isek.uzh.ch/aboutus/team/elizaisabaeva.html" TargetMode="External"/><Relationship Id="rId4" Type="http://schemas.openxmlformats.org/officeDocument/2006/relationships/hyperlink" Target="http://www.ds.uzh.ch/Linguistik/personen.php?show=lehrstuhl&amp;lehrstuhl=gla&amp;detail=764" TargetMode="External"/><Relationship Id="rId9" Type="http://schemas.openxmlformats.org/officeDocument/2006/relationships/hyperlink" Target="http://www.ipz.uzh.ch/de/institut/mitarbeitende/staff/birhanu.html" TargetMode="External"/><Relationship Id="rId14" Type="http://schemas.openxmlformats.org/officeDocument/2006/relationships/hyperlink" Target="http://www.fechem.uzh.ch/rna/index.php?title=Richard_Boerner" TargetMode="External"/><Relationship Id="rId22" Type="http://schemas.openxmlformats.org/officeDocument/2006/relationships/hyperlink" Target="http://www.khist.uzh.ch/de/chairs/mittelalter/mitarbeitende/portmann.html" TargetMode="External"/><Relationship Id="rId27" Type="http://schemas.openxmlformats.org/officeDocument/2006/relationships/hyperlink" Target="http://www.khist.uzh.ch/de/chairs/neuzeit/assist/Zgraja.html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ethik.uzh.ch/de/ufsp/ma/schliesser.html" TargetMode="External"/><Relationship Id="rId1" Type="http://schemas.openxmlformats.org/officeDocument/2006/relationships/hyperlink" Target="http://www.fechem.uzh.ch/rna/index.php?title=Richard_Boerner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fe.uzh.ch/de/research/teb/mitarbeitende3/schudelkai.html" TargetMode="External"/><Relationship Id="rId13" Type="http://schemas.openxmlformats.org/officeDocument/2006/relationships/hyperlink" Target="http://www.rsa.org/page/2017Chicago" TargetMode="External"/><Relationship Id="rId18" Type="http://schemas.openxmlformats.org/officeDocument/2006/relationships/hyperlink" Target="http://www2.socine.org.br/" TargetMode="External"/><Relationship Id="rId26" Type="http://schemas.openxmlformats.org/officeDocument/2006/relationships/hyperlink" Target="http://www.isek.uzh.ch/de/aboutus/team/georgwinterberger.html" TargetMode="External"/><Relationship Id="rId3" Type="http://schemas.openxmlformats.org/officeDocument/2006/relationships/hyperlink" Target="http://www.ipz.uzh.ch/de/institut/mitarbeitende/staff/birhanu.html" TargetMode="External"/><Relationship Id="rId21" Type="http://schemas.openxmlformats.org/officeDocument/2006/relationships/hyperlink" Target="http://www.hist.uzh.ch/de/fachbereiche/neuzeit/lehrstuehle/roeck/lehre/kolloquium.html" TargetMode="External"/><Relationship Id="rId7" Type="http://schemas.openxmlformats.org/officeDocument/2006/relationships/hyperlink" Target="https://www.khist.uzh.ch/de/chairs/mittelalter/mitarbeitende/portmann.html" TargetMode="External"/><Relationship Id="rId12" Type="http://schemas.openxmlformats.org/officeDocument/2006/relationships/hyperlink" Target="http://www.hist-edu.ch/2016/zwhb-5/" TargetMode="External"/><Relationship Id="rId17" Type="http://schemas.openxmlformats.org/officeDocument/2006/relationships/hyperlink" Target="http://www.dppp.uzh.ch/en/research/psychiatric/neuropsychopharma/brainimaging/team/smigielskilukasz.html" TargetMode="External"/><Relationship Id="rId25" Type="http://schemas.openxmlformats.org/officeDocument/2006/relationships/hyperlink" Target="http://www.niu.edu/burma/conferences/" TargetMode="External"/><Relationship Id="rId2" Type="http://schemas.openxmlformats.org/officeDocument/2006/relationships/hyperlink" Target="http://www.business.uzh.ch/de/professorships/market-research/teamoverview/tcurrent/kotowski.html" TargetMode="External"/><Relationship Id="rId16" Type="http://schemas.openxmlformats.org/officeDocument/2006/relationships/hyperlink" Target="http://www.asienundeuropa.uzh.ch/de/aboutus/persons/phd/schneider.html" TargetMode="External"/><Relationship Id="rId20" Type="http://schemas.openxmlformats.org/officeDocument/2006/relationships/hyperlink" Target="http://hssonline.org/meetings/2016-hss-annual-meeting/" TargetMode="External"/><Relationship Id="rId29" Type="http://schemas.openxmlformats.org/officeDocument/2006/relationships/hyperlink" Target="https://www.ortsnamen.ch/index.php/kolloquium.html" TargetMode="External"/><Relationship Id="rId1" Type="http://schemas.openxmlformats.org/officeDocument/2006/relationships/hyperlink" Target="http://consumerculturetheory.org/?page_id=35" TargetMode="External"/><Relationship Id="rId6" Type="http://schemas.openxmlformats.org/officeDocument/2006/relationships/hyperlink" Target="http://www.ibe.uzh.ch/de/aboutus/team/ender.html" TargetMode="External"/><Relationship Id="rId11" Type="http://schemas.openxmlformats.org/officeDocument/2006/relationships/hyperlink" Target="http://www.aoi.uzh.ch/de/sinologie/persons/wissangestellte/jaguscik.html" TargetMode="External"/><Relationship Id="rId24" Type="http://schemas.openxmlformats.org/officeDocument/2006/relationships/hyperlink" Target="http://www.isek.uzh.ch/de/aboutus/team/irinawenk.html" TargetMode="External"/><Relationship Id="rId5" Type="http://schemas.openxmlformats.org/officeDocument/2006/relationships/hyperlink" Target="http://www.ds.uzh.ch/Linguistik/personen.php?detail=242" TargetMode="External"/><Relationship Id="rId15" Type="http://schemas.openxmlformats.org/officeDocument/2006/relationships/hyperlink" Target="http://graduateschool.vt.edu/transformative-graduate-education-experience/future-professoriate/global-perspectives-program.html" TargetMode="External"/><Relationship Id="rId23" Type="http://schemas.openxmlformats.org/officeDocument/2006/relationships/hyperlink" Target="http://www.unibe.ch/universitaet/universitaet_fuer_alle/collegium_generale/das_collegium_generale/minds_of_animals/index_ger.html" TargetMode="External"/><Relationship Id="rId28" Type="http://schemas.openxmlformats.org/officeDocument/2006/relationships/hyperlink" Target="http://www.asienundeuropa.uzh.ch/de/aboutus/persons/postdoc/ganser.html" TargetMode="External"/><Relationship Id="rId10" Type="http://schemas.openxmlformats.org/officeDocument/2006/relationships/hyperlink" Target="https://networks.h-net.org/node/73374/announcements/141989/cfp-coming-age-sinophone-studies" TargetMode="External"/><Relationship Id="rId19" Type="http://schemas.openxmlformats.org/officeDocument/2006/relationships/hyperlink" Target="http://www.neuroscience.cam.ac.uk/news/article.php?permalink=a867b8b2df" TargetMode="External"/><Relationship Id="rId31" Type="http://schemas.openxmlformats.org/officeDocument/2006/relationships/printerSettings" Target="../printerSettings/printerSettings3.bin"/><Relationship Id="rId4" Type="http://schemas.openxmlformats.org/officeDocument/2006/relationships/hyperlink" Target="https://www.dgfs2016.uni-konstanz.de/programm/alp-tagung/" TargetMode="External"/><Relationship Id="rId9" Type="http://schemas.openxmlformats.org/officeDocument/2006/relationships/hyperlink" Target="http://www.film.uzh.ch/de/team/oberassistierende/fuhrmann.html" TargetMode="External"/><Relationship Id="rId14" Type="http://schemas.openxmlformats.org/officeDocument/2006/relationships/hyperlink" Target="http://www.hist.uzh.ch/de/fachbereiche/neuzeit/lehrstuehle/roeck/team/lehrstuhlmitarbeitende/sander-faes.html" TargetMode="External"/><Relationship Id="rId22" Type="http://schemas.openxmlformats.org/officeDocument/2006/relationships/hyperlink" Target="http://www.archaeologie.uzh.ch/portrait/portrait_personen_projekte.php?pers=49" TargetMode="External"/><Relationship Id="rId27" Type="http://schemas.openxmlformats.org/officeDocument/2006/relationships/hyperlink" Target="http://www.asienundeuropa.uzh.ch/de/events/conferences/bodies.html" TargetMode="External"/><Relationship Id="rId30" Type="http://schemas.openxmlformats.org/officeDocument/2006/relationships/hyperlink" Target="http://www.ds.uzh.ch/Linguistik/personen.php?show=lehrstuhl&amp;lehrstuhl=gla&amp;detail=791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topLeftCell="A7" zoomScaleNormal="100" workbookViewId="0">
      <selection activeCell="J28" sqref="J28"/>
    </sheetView>
  </sheetViews>
  <sheetFormatPr baseColWidth="10" defaultRowHeight="14.4" x14ac:dyDescent="0.3"/>
  <cols>
    <col min="2" max="2" width="75" customWidth="1"/>
    <col min="3" max="3" width="13.77734375" customWidth="1"/>
    <col min="4" max="4" width="28" customWidth="1"/>
    <col min="6" max="6" width="12.109375" customWidth="1"/>
    <col min="10" max="10" width="12.5546875" customWidth="1"/>
  </cols>
  <sheetData>
    <row r="1" spans="1:10" ht="15.6" x14ac:dyDescent="0.3">
      <c r="A1" s="175" t="s">
        <v>223</v>
      </c>
    </row>
    <row r="2" spans="1:10" x14ac:dyDescent="0.3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3" t="s">
        <v>10</v>
      </c>
    </row>
    <row r="3" spans="1:10" x14ac:dyDescent="0.3">
      <c r="A3" s="9"/>
      <c r="B3" s="9"/>
      <c r="C3" s="9"/>
      <c r="D3" s="9"/>
      <c r="E3" s="9" t="s">
        <v>103</v>
      </c>
      <c r="F3" s="9" t="s">
        <v>103</v>
      </c>
      <c r="G3" s="9" t="s">
        <v>103</v>
      </c>
      <c r="H3" s="170"/>
      <c r="I3" s="9"/>
    </row>
    <row r="4" spans="1:10" x14ac:dyDescent="0.3">
      <c r="A4" s="74"/>
      <c r="B4" s="75" t="s">
        <v>383</v>
      </c>
      <c r="C4" s="76"/>
      <c r="D4" s="76"/>
      <c r="E4" s="76"/>
      <c r="F4" s="39"/>
      <c r="G4" s="8"/>
      <c r="H4" s="170"/>
      <c r="I4" s="12"/>
    </row>
    <row r="5" spans="1:10" x14ac:dyDescent="0.3">
      <c r="A5" s="74">
        <v>42403</v>
      </c>
      <c r="B5" s="77" t="s">
        <v>104</v>
      </c>
      <c r="C5" s="78" t="s">
        <v>105</v>
      </c>
      <c r="D5" s="79" t="s">
        <v>106</v>
      </c>
      <c r="E5" s="78">
        <v>1000</v>
      </c>
      <c r="F5" s="145">
        <v>1000</v>
      </c>
      <c r="G5" s="209">
        <v>762.6</v>
      </c>
      <c r="H5" s="171">
        <v>42563</v>
      </c>
      <c r="I5" s="80">
        <v>42475</v>
      </c>
    </row>
    <row r="6" spans="1:10" x14ac:dyDescent="0.3">
      <c r="A6" s="74">
        <v>42426</v>
      </c>
      <c r="B6" s="79" t="s">
        <v>107</v>
      </c>
      <c r="C6" s="78" t="s">
        <v>105</v>
      </c>
      <c r="D6" s="81" t="s">
        <v>108</v>
      </c>
      <c r="E6" s="82">
        <v>2000</v>
      </c>
      <c r="F6" s="145">
        <v>2000</v>
      </c>
      <c r="G6" s="193">
        <v>2000</v>
      </c>
      <c r="H6" s="172">
        <v>42529</v>
      </c>
      <c r="I6" s="12">
        <v>42475</v>
      </c>
      <c r="J6" s="8"/>
    </row>
    <row r="7" spans="1:10" x14ac:dyDescent="0.3">
      <c r="A7" s="76">
        <v>42424</v>
      </c>
      <c r="B7" s="83" t="s">
        <v>109</v>
      </c>
      <c r="C7" s="84" t="s">
        <v>105</v>
      </c>
      <c r="D7" s="81" t="s">
        <v>110</v>
      </c>
      <c r="E7" s="85">
        <v>1100</v>
      </c>
      <c r="F7" s="145">
        <v>1100</v>
      </c>
      <c r="G7" s="193">
        <v>948.25</v>
      </c>
      <c r="H7" s="171">
        <v>42580</v>
      </c>
      <c r="I7" s="12">
        <v>42475</v>
      </c>
    </row>
    <row r="8" spans="1:10" x14ac:dyDescent="0.3">
      <c r="A8" s="32"/>
      <c r="B8" s="32"/>
      <c r="C8" s="32"/>
      <c r="D8" s="33" t="s">
        <v>16</v>
      </c>
      <c r="E8" s="86">
        <f>SUM(E5:E7)</f>
        <v>4100</v>
      </c>
      <c r="F8" s="39"/>
      <c r="G8" s="39"/>
      <c r="H8" s="170"/>
    </row>
    <row r="9" spans="1:10" x14ac:dyDescent="0.3">
      <c r="A9" s="87"/>
      <c r="B9" s="88" t="s">
        <v>381</v>
      </c>
      <c r="C9" s="87"/>
      <c r="D9" s="89"/>
      <c r="E9" s="90"/>
      <c r="F9" s="39"/>
      <c r="G9" s="39"/>
      <c r="H9" s="170"/>
      <c r="I9" s="9"/>
    </row>
    <row r="10" spans="1:10" x14ac:dyDescent="0.3">
      <c r="A10" s="89">
        <v>42417</v>
      </c>
      <c r="B10" s="91" t="s">
        <v>111</v>
      </c>
      <c r="C10" s="87" t="s">
        <v>105</v>
      </c>
      <c r="D10" s="44" t="s">
        <v>112</v>
      </c>
      <c r="E10" s="90">
        <v>9756</v>
      </c>
      <c r="F10" s="145"/>
      <c r="G10" s="145"/>
      <c r="H10" s="173"/>
      <c r="I10" s="12">
        <v>42475</v>
      </c>
      <c r="J10" s="8"/>
    </row>
    <row r="11" spans="1:10" x14ac:dyDescent="0.3">
      <c r="A11" s="89">
        <v>42428</v>
      </c>
      <c r="B11" s="92" t="s">
        <v>113</v>
      </c>
      <c r="C11" s="93" t="s">
        <v>114</v>
      </c>
      <c r="D11" s="44" t="s">
        <v>86</v>
      </c>
      <c r="E11" s="45">
        <v>2250</v>
      </c>
      <c r="F11" s="39">
        <v>2000</v>
      </c>
      <c r="G11" s="155">
        <v>86</v>
      </c>
      <c r="H11" s="199" t="s">
        <v>17</v>
      </c>
      <c r="I11" s="12">
        <v>42475</v>
      </c>
    </row>
    <row r="12" spans="1:10" x14ac:dyDescent="0.3">
      <c r="A12" s="95">
        <v>42429</v>
      </c>
      <c r="B12" s="91" t="s">
        <v>116</v>
      </c>
      <c r="C12" s="87" t="s">
        <v>105</v>
      </c>
      <c r="D12" s="44" t="s">
        <v>117</v>
      </c>
      <c r="E12" s="90">
        <v>2000</v>
      </c>
      <c r="F12" s="145"/>
      <c r="G12" s="145"/>
      <c r="H12" s="174"/>
      <c r="I12" s="12">
        <v>42475</v>
      </c>
      <c r="J12" s="8"/>
    </row>
    <row r="13" spans="1:10" x14ac:dyDescent="0.3">
      <c r="A13" s="95"/>
      <c r="B13" s="87"/>
      <c r="C13" s="87"/>
      <c r="D13" s="96" t="s">
        <v>16</v>
      </c>
      <c r="E13" s="97">
        <f>SUM(E10:E12)</f>
        <v>14006</v>
      </c>
      <c r="F13" s="39"/>
      <c r="G13" s="39"/>
      <c r="H13" s="173"/>
      <c r="I13" s="12"/>
    </row>
    <row r="14" spans="1:10" x14ac:dyDescent="0.3">
      <c r="A14" s="74"/>
      <c r="B14" s="98" t="s">
        <v>118</v>
      </c>
      <c r="C14" s="78"/>
      <c r="D14" s="78"/>
      <c r="E14" s="99"/>
      <c r="F14" s="39"/>
      <c r="G14" s="39"/>
      <c r="H14" s="173"/>
      <c r="I14" s="12"/>
    </row>
    <row r="15" spans="1:10" x14ac:dyDescent="0.3">
      <c r="A15" s="74">
        <v>42422</v>
      </c>
      <c r="B15" s="81" t="s">
        <v>119</v>
      </c>
      <c r="C15" s="74" t="s">
        <v>120</v>
      </c>
      <c r="D15" s="81" t="s">
        <v>121</v>
      </c>
      <c r="E15" s="82">
        <v>570</v>
      </c>
      <c r="F15" s="39">
        <v>570</v>
      </c>
      <c r="G15" s="193">
        <v>570</v>
      </c>
      <c r="H15" s="172">
        <v>42482</v>
      </c>
      <c r="I15" s="12">
        <v>42475</v>
      </c>
    </row>
    <row r="16" spans="1:10" x14ac:dyDescent="0.3">
      <c r="A16" s="74">
        <v>42424</v>
      </c>
      <c r="B16" s="79" t="s">
        <v>122</v>
      </c>
      <c r="C16" s="78" t="s">
        <v>123</v>
      </c>
      <c r="D16" s="81" t="s">
        <v>124</v>
      </c>
      <c r="E16" s="82">
        <v>2710</v>
      </c>
      <c r="F16" s="145"/>
      <c r="G16" s="39"/>
      <c r="H16" s="170"/>
      <c r="I16" s="12">
        <v>42475</v>
      </c>
      <c r="J16" s="8"/>
    </row>
    <row r="17" spans="1:14" x14ac:dyDescent="0.3">
      <c r="A17" s="74">
        <v>42429</v>
      </c>
      <c r="B17" s="79" t="s">
        <v>125</v>
      </c>
      <c r="C17" s="78" t="s">
        <v>126</v>
      </c>
      <c r="D17" s="81" t="s">
        <v>127</v>
      </c>
      <c r="E17" s="82">
        <v>173</v>
      </c>
      <c r="F17" s="39">
        <v>173</v>
      </c>
      <c r="G17" s="193">
        <v>173</v>
      </c>
      <c r="H17" s="171">
        <v>42606</v>
      </c>
      <c r="I17" s="12">
        <v>42475</v>
      </c>
    </row>
    <row r="18" spans="1:14" x14ac:dyDescent="0.3">
      <c r="A18" s="74">
        <v>42428</v>
      </c>
      <c r="B18" s="79" t="s">
        <v>128</v>
      </c>
      <c r="C18" s="78" t="s">
        <v>129</v>
      </c>
      <c r="D18" s="79" t="s">
        <v>37</v>
      </c>
      <c r="E18" s="82">
        <v>1200</v>
      </c>
      <c r="F18" s="39">
        <v>600</v>
      </c>
      <c r="G18" s="193">
        <v>600</v>
      </c>
      <c r="H18" s="171">
        <v>42608</v>
      </c>
      <c r="I18" s="12">
        <v>42475</v>
      </c>
    </row>
    <row r="19" spans="1:14" x14ac:dyDescent="0.3">
      <c r="A19" s="74">
        <v>42428</v>
      </c>
      <c r="B19" s="79" t="s">
        <v>130</v>
      </c>
      <c r="C19" s="78" t="s">
        <v>131</v>
      </c>
      <c r="D19" s="79" t="s">
        <v>37</v>
      </c>
      <c r="E19" s="82">
        <v>2000</v>
      </c>
      <c r="F19" s="39">
        <v>1250</v>
      </c>
      <c r="G19" s="193">
        <v>1250</v>
      </c>
      <c r="H19" s="171">
        <v>42580</v>
      </c>
      <c r="I19" s="12">
        <v>42475</v>
      </c>
    </row>
    <row r="20" spans="1:14" x14ac:dyDescent="0.3">
      <c r="A20" s="74">
        <v>42428</v>
      </c>
      <c r="B20" s="79" t="s">
        <v>132</v>
      </c>
      <c r="C20" s="78" t="s">
        <v>133</v>
      </c>
      <c r="D20" s="79" t="s">
        <v>37</v>
      </c>
      <c r="E20" s="82">
        <v>1000</v>
      </c>
      <c r="F20" s="39">
        <v>0</v>
      </c>
      <c r="G20" s="39"/>
      <c r="H20" s="170"/>
      <c r="I20" s="12">
        <v>42475</v>
      </c>
    </row>
    <row r="21" spans="1:14" x14ac:dyDescent="0.3">
      <c r="A21" s="74">
        <v>42430</v>
      </c>
      <c r="B21" s="79" t="s">
        <v>134</v>
      </c>
      <c r="C21" s="78" t="s">
        <v>135</v>
      </c>
      <c r="D21" s="79" t="s">
        <v>136</v>
      </c>
      <c r="E21" s="82">
        <f>177+1554.96</f>
        <v>1731.96</v>
      </c>
      <c r="F21" s="39">
        <v>1250</v>
      </c>
      <c r="G21" s="193">
        <v>1250</v>
      </c>
      <c r="H21" s="171">
        <v>42482</v>
      </c>
      <c r="I21" s="12">
        <v>42475</v>
      </c>
    </row>
    <row r="22" spans="1:14" x14ac:dyDescent="0.3">
      <c r="A22" s="32"/>
      <c r="B22" s="32"/>
      <c r="C22" s="32"/>
      <c r="D22" s="98" t="s">
        <v>16</v>
      </c>
      <c r="E22" s="101">
        <f>SUM(E15:E21)</f>
        <v>9384.9599999999991</v>
      </c>
      <c r="F22" s="39"/>
      <c r="G22" s="39"/>
      <c r="H22" s="170"/>
      <c r="I22" s="9"/>
    </row>
    <row r="23" spans="1:14" x14ac:dyDescent="0.3">
      <c r="A23" s="102"/>
      <c r="B23" s="88" t="s">
        <v>137</v>
      </c>
      <c r="C23" s="102"/>
      <c r="D23" s="102"/>
      <c r="E23" s="103"/>
      <c r="F23" s="39"/>
      <c r="G23" s="39"/>
      <c r="H23" s="170"/>
      <c r="I23" s="9"/>
    </row>
    <row r="24" spans="1:14" x14ac:dyDescent="0.3">
      <c r="A24" s="89">
        <v>42417</v>
      </c>
      <c r="B24" s="91" t="s">
        <v>138</v>
      </c>
      <c r="C24" s="87" t="s">
        <v>139</v>
      </c>
      <c r="D24" s="44" t="s">
        <v>140</v>
      </c>
      <c r="E24" s="104">
        <v>876.2</v>
      </c>
      <c r="F24" s="39">
        <v>600</v>
      </c>
      <c r="G24" s="210">
        <v>600</v>
      </c>
      <c r="H24" s="114" t="s">
        <v>17</v>
      </c>
      <c r="I24" s="12">
        <v>42475</v>
      </c>
      <c r="J24" s="220"/>
      <c r="K24" s="220"/>
      <c r="L24" s="220"/>
      <c r="M24" s="220"/>
      <c r="N24" s="192"/>
    </row>
    <row r="25" spans="1:14" x14ac:dyDescent="0.3">
      <c r="A25" s="89"/>
      <c r="B25" s="91"/>
      <c r="C25" s="87"/>
      <c r="D25" s="96" t="s">
        <v>16</v>
      </c>
      <c r="E25" s="106">
        <f>SUM(E24)</f>
        <v>876.2</v>
      </c>
      <c r="F25" s="39"/>
      <c r="G25" s="39"/>
      <c r="H25" s="9"/>
      <c r="I25" s="9"/>
    </row>
    <row r="26" spans="1:14" ht="15" thickBot="1" x14ac:dyDescent="0.35">
      <c r="A26" s="107"/>
      <c r="B26" s="107"/>
      <c r="C26" s="107"/>
      <c r="D26" s="35" t="s">
        <v>62</v>
      </c>
      <c r="E26" s="36"/>
      <c r="F26" s="208">
        <f>SUM(F5:F25)</f>
        <v>10543</v>
      </c>
      <c r="G26" s="208">
        <f>SUM(G5:G25)</f>
        <v>8239.85</v>
      </c>
      <c r="H26" s="208">
        <f>F26-G26</f>
        <v>2303.1499999999996</v>
      </c>
      <c r="I26" s="9"/>
    </row>
    <row r="27" spans="1:14" ht="15" thickTop="1" x14ac:dyDescent="0.3">
      <c r="A27" s="3" t="s">
        <v>63</v>
      </c>
      <c r="B27" s="9"/>
      <c r="C27" s="9"/>
      <c r="D27" s="37" t="s">
        <v>64</v>
      </c>
      <c r="E27" s="38">
        <f>E8+E22</f>
        <v>13484.96</v>
      </c>
      <c r="F27" s="9"/>
      <c r="G27" s="9"/>
      <c r="H27" s="211" t="s">
        <v>310</v>
      </c>
      <c r="I27" s="9"/>
    </row>
    <row r="28" spans="1:14" x14ac:dyDescent="0.3">
      <c r="A28" s="9" t="s">
        <v>65</v>
      </c>
      <c r="B28" s="9"/>
      <c r="C28" s="39">
        <v>15302.36</v>
      </c>
      <c r="D28" s="40" t="s">
        <v>66</v>
      </c>
      <c r="E28" s="41">
        <f>E13+E25</f>
        <v>14882.2</v>
      </c>
      <c r="F28" s="9"/>
      <c r="G28" s="9"/>
      <c r="H28" s="9"/>
      <c r="I28" s="9"/>
    </row>
    <row r="29" spans="1:14" x14ac:dyDescent="0.3">
      <c r="A29" s="9" t="s">
        <v>67</v>
      </c>
      <c r="B29" s="9"/>
      <c r="C29" s="39">
        <v>15000</v>
      </c>
      <c r="D29" s="9"/>
      <c r="E29" s="39"/>
      <c r="F29" s="9"/>
      <c r="G29" s="9"/>
      <c r="H29" s="9"/>
      <c r="I29" s="9"/>
    </row>
    <row r="30" spans="1:14" ht="15" thickBot="1" x14ac:dyDescent="0.35">
      <c r="A30" s="42" t="s">
        <v>69</v>
      </c>
      <c r="B30" s="42"/>
      <c r="C30" s="43">
        <f>SUM(C28:C29)</f>
        <v>30302.36</v>
      </c>
      <c r="D30" s="42" t="s">
        <v>70</v>
      </c>
      <c r="E30" s="43">
        <f>SUM(E27:E29)</f>
        <v>28367.16</v>
      </c>
      <c r="F30" s="43">
        <f>SUM(F4:F29)</f>
        <v>21086</v>
      </c>
      <c r="G30" s="9"/>
      <c r="H30" s="9"/>
      <c r="I30" s="9"/>
    </row>
    <row r="31" spans="1:14" ht="15" thickTop="1" x14ac:dyDescent="0.3">
      <c r="A31" s="107"/>
      <c r="B31" s="107"/>
      <c r="C31" s="107"/>
      <c r="D31" s="9"/>
      <c r="E31" s="8"/>
      <c r="F31" s="9"/>
      <c r="G31" s="9"/>
      <c r="H31" s="9"/>
      <c r="I31" s="9"/>
    </row>
    <row r="32" spans="1:14" x14ac:dyDescent="0.3">
      <c r="A32" s="107"/>
      <c r="B32" s="107"/>
      <c r="C32" s="107"/>
      <c r="D32" s="9"/>
      <c r="E32" s="9"/>
      <c r="F32" s="108"/>
      <c r="G32" s="109"/>
      <c r="H32" s="9"/>
      <c r="I32" s="9"/>
    </row>
    <row r="33" spans="1:9" x14ac:dyDescent="0.3">
      <c r="A33" s="9"/>
      <c r="B33" s="9" t="s">
        <v>141</v>
      </c>
      <c r="C33" s="39">
        <f>'[1]HS 2014 (2)'!F7+'[1]HS 2014 (2)'!F8</f>
        <v>2500</v>
      </c>
      <c r="D33" s="9" t="s">
        <v>142</v>
      </c>
      <c r="E33" s="234"/>
      <c r="F33" s="235" t="s">
        <v>148</v>
      </c>
      <c r="G33" s="109"/>
      <c r="H33" s="9"/>
      <c r="I33" s="9"/>
    </row>
    <row r="34" spans="1:9" x14ac:dyDescent="0.3">
      <c r="A34" s="9"/>
      <c r="B34" s="9" t="s">
        <v>143</v>
      </c>
      <c r="C34" s="39">
        <f>'[1]HS 2015'!F6+'[1]HS 2015'!F12+'[1]HS 2015'!F21</f>
        <v>4500</v>
      </c>
      <c r="D34" s="9" t="s">
        <v>144</v>
      </c>
      <c r="E34" t="s">
        <v>149</v>
      </c>
      <c r="F34" s="110"/>
      <c r="G34" s="109"/>
      <c r="H34" s="9"/>
      <c r="I34" s="9"/>
    </row>
    <row r="35" spans="1:9" x14ac:dyDescent="0.3">
      <c r="A35" s="9"/>
      <c r="B35" s="111" t="s">
        <v>145</v>
      </c>
      <c r="C35" s="112">
        <f>SUM(C33:C34)</f>
        <v>7000</v>
      </c>
      <c r="D35" s="9"/>
      <c r="E35" s="110"/>
      <c r="F35" s="108"/>
      <c r="G35" s="109"/>
      <c r="H35" s="9"/>
      <c r="I35" s="39"/>
    </row>
  </sheetData>
  <hyperlinks>
    <hyperlink ref="B6" r:id="rId1"/>
    <hyperlink ref="B24" r:id="rId2" display="Conference of European College of Veterinary Pathologists, 7.-10.916"/>
    <hyperlink ref="B15" r:id="rId3"/>
    <hyperlink ref="D7" r:id="rId4"/>
    <hyperlink ref="D6" r:id="rId5"/>
    <hyperlink ref="D24" r:id="rId6"/>
    <hyperlink ref="D10" r:id="rId7"/>
    <hyperlink ref="D15" r:id="rId8"/>
    <hyperlink ref="D16" r:id="rId9"/>
    <hyperlink ref="B5" r:id="rId10"/>
    <hyperlink ref="D5" r:id="rId11"/>
    <hyperlink ref="B10" r:id="rId12" display="Jahrestreffen European Association of Sinological Librarians, 7.9.9.16"/>
    <hyperlink ref="B11" r:id="rId13" display="PostDocDay Lifesciences 2.0"/>
    <hyperlink ref="D11" r:id="rId14" display="Richard Börner"/>
    <hyperlink ref="B12" r:id="rId15"/>
    <hyperlink ref="D12" r:id="rId16" display="Rebecca Mörgen"/>
    <hyperlink ref="B16" r:id="rId17"/>
    <hyperlink ref="B17" r:id="rId18"/>
    <hyperlink ref="D17" r:id="rId19"/>
    <hyperlink ref="B18" r:id="rId20" display="IMC 2016 Session"/>
    <hyperlink ref="D18" r:id="rId21"/>
    <hyperlink ref="D19" r:id="rId22"/>
    <hyperlink ref="B19" r:id="rId23"/>
    <hyperlink ref="D20" r:id="rId24"/>
    <hyperlink ref="B20" r:id="rId25"/>
    <hyperlink ref="B7" r:id="rId26"/>
    <hyperlink ref="D21" r:id="rId27"/>
  </hyperlinks>
  <pageMargins left="0.7" right="0.7" top="0.78740157499999996" bottom="0.78740157499999996" header="0.3" footer="0.3"/>
  <pageSetup paperSize="9" scale="85" orientation="landscape" r:id="rId28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workbookViewId="0">
      <selection sqref="A1:E21"/>
    </sheetView>
  </sheetViews>
  <sheetFormatPr baseColWidth="10" defaultRowHeight="14.4" x14ac:dyDescent="0.3"/>
  <cols>
    <col min="2" max="2" width="59.44140625" customWidth="1"/>
  </cols>
  <sheetData>
    <row r="1" spans="1:5" x14ac:dyDescent="0.3">
      <c r="A1" s="250" t="s">
        <v>9</v>
      </c>
      <c r="C1" s="250" t="s">
        <v>301</v>
      </c>
      <c r="D1" s="250" t="s">
        <v>300</v>
      </c>
      <c r="E1" s="250" t="s">
        <v>299</v>
      </c>
    </row>
    <row r="2" spans="1:5" ht="13.05" customHeight="1" x14ac:dyDescent="0.3">
      <c r="A2" s="249"/>
      <c r="B2" s="250" t="s">
        <v>186</v>
      </c>
      <c r="C2" s="251"/>
      <c r="D2" s="251"/>
      <c r="E2" s="252">
        <v>-14949.67</v>
      </c>
    </row>
    <row r="3" spans="1:5" ht="13.05" customHeight="1" x14ac:dyDescent="0.3">
      <c r="A3" s="253">
        <v>42881</v>
      </c>
      <c r="B3" s="249" t="s">
        <v>294</v>
      </c>
      <c r="C3" s="254">
        <v>2000</v>
      </c>
      <c r="D3" s="251"/>
      <c r="E3" s="255">
        <v>-12949.67</v>
      </c>
    </row>
    <row r="4" spans="1:5" ht="13.05" customHeight="1" x14ac:dyDescent="0.3">
      <c r="A4" s="253">
        <v>42905</v>
      </c>
      <c r="B4" s="249" t="s">
        <v>295</v>
      </c>
      <c r="C4" s="254">
        <v>1250</v>
      </c>
      <c r="D4" s="251"/>
      <c r="E4" s="255">
        <v>-11699.67</v>
      </c>
    </row>
    <row r="5" spans="1:5" ht="13.05" customHeight="1" x14ac:dyDescent="0.3">
      <c r="A5" s="253">
        <v>42907</v>
      </c>
      <c r="B5" s="249" t="s">
        <v>296</v>
      </c>
      <c r="C5" s="251"/>
      <c r="D5" s="251">
        <v>442</v>
      </c>
      <c r="E5" s="255">
        <v>-12141.67</v>
      </c>
    </row>
    <row r="6" spans="1:5" ht="13.05" customHeight="1" x14ac:dyDescent="0.3">
      <c r="A6" s="253">
        <v>42912</v>
      </c>
      <c r="B6" s="249" t="s">
        <v>399</v>
      </c>
      <c r="C6" s="251"/>
      <c r="D6" s="254">
        <v>14873.5</v>
      </c>
      <c r="E6" s="255">
        <v>-27015.17</v>
      </c>
    </row>
    <row r="7" spans="1:5" ht="13.05" customHeight="1" x14ac:dyDescent="0.3">
      <c r="A7" s="253">
        <v>42975</v>
      </c>
      <c r="B7" s="249" t="s">
        <v>298</v>
      </c>
      <c r="C7" s="251">
        <v>51</v>
      </c>
      <c r="D7" s="251"/>
      <c r="E7" s="255">
        <v>-26964.17</v>
      </c>
    </row>
    <row r="8" spans="1:5" ht="13.05" customHeight="1" x14ac:dyDescent="0.3">
      <c r="A8" s="253">
        <v>43018</v>
      </c>
      <c r="B8" s="249" t="s">
        <v>322</v>
      </c>
      <c r="C8" s="251">
        <v>500</v>
      </c>
      <c r="D8" s="251"/>
      <c r="E8" s="255">
        <v>-26464.17</v>
      </c>
    </row>
    <row r="9" spans="1:5" ht="13.05" customHeight="1" x14ac:dyDescent="0.3">
      <c r="A9" s="253">
        <v>43018</v>
      </c>
      <c r="B9" s="249" t="s">
        <v>323</v>
      </c>
      <c r="C9" s="254">
        <v>2000</v>
      </c>
      <c r="D9" s="251"/>
      <c r="E9" s="255">
        <v>-24464.17</v>
      </c>
    </row>
    <row r="10" spans="1:5" ht="13.05" customHeight="1" x14ac:dyDescent="0.3">
      <c r="A10" s="253">
        <v>43052</v>
      </c>
      <c r="B10" s="249" t="s">
        <v>319</v>
      </c>
      <c r="C10" s="251">
        <v>600</v>
      </c>
      <c r="D10" s="251"/>
      <c r="E10" s="255">
        <v>-23864.17</v>
      </c>
    </row>
    <row r="11" spans="1:5" ht="13.05" customHeight="1" x14ac:dyDescent="0.3">
      <c r="A11" s="253">
        <v>43052</v>
      </c>
      <c r="B11" s="249" t="s">
        <v>318</v>
      </c>
      <c r="C11" s="251">
        <v>271.64</v>
      </c>
      <c r="D11" s="251"/>
      <c r="E11" s="255">
        <v>-23592.53</v>
      </c>
    </row>
    <row r="12" spans="1:5" ht="13.05" customHeight="1" x14ac:dyDescent="0.3">
      <c r="A12" s="253">
        <v>43052</v>
      </c>
      <c r="B12" s="249" t="s">
        <v>317</v>
      </c>
      <c r="C12" s="251">
        <v>427</v>
      </c>
      <c r="D12" s="251"/>
      <c r="E12" s="255">
        <v>-23165.53</v>
      </c>
    </row>
    <row r="13" spans="1:5" ht="13.05" customHeight="1" x14ac:dyDescent="0.3">
      <c r="A13" s="253">
        <v>43052</v>
      </c>
      <c r="B13" s="249" t="s">
        <v>316</v>
      </c>
      <c r="C13" s="251">
        <v>253</v>
      </c>
      <c r="D13" s="251"/>
      <c r="E13" s="255">
        <v>-22912.53</v>
      </c>
    </row>
    <row r="14" spans="1:5" ht="13.05" customHeight="1" x14ac:dyDescent="0.3">
      <c r="A14" s="253">
        <v>43052</v>
      </c>
      <c r="B14" s="249" t="s">
        <v>315</v>
      </c>
      <c r="C14" s="254">
        <v>1250</v>
      </c>
      <c r="D14" s="251"/>
      <c r="E14" s="255">
        <v>-21662.53</v>
      </c>
    </row>
    <row r="15" spans="1:5" ht="13.05" customHeight="1" x14ac:dyDescent="0.3">
      <c r="A15" s="253">
        <v>43052</v>
      </c>
      <c r="B15" s="249" t="s">
        <v>314</v>
      </c>
      <c r="C15" s="251">
        <v>570</v>
      </c>
      <c r="D15" s="251"/>
      <c r="E15" s="255">
        <v>-21092.53</v>
      </c>
    </row>
    <row r="16" spans="1:5" ht="13.05" customHeight="1" x14ac:dyDescent="0.3">
      <c r="A16" s="253">
        <v>43059</v>
      </c>
      <c r="B16" s="249" t="s">
        <v>321</v>
      </c>
      <c r="C16" s="254">
        <v>1250</v>
      </c>
      <c r="D16" s="251"/>
      <c r="E16" s="255">
        <v>-19842.53</v>
      </c>
    </row>
    <row r="17" spans="1:5" ht="13.05" customHeight="1" x14ac:dyDescent="0.3">
      <c r="A17" s="253">
        <v>43059</v>
      </c>
      <c r="B17" s="249" t="s">
        <v>320</v>
      </c>
      <c r="C17" s="251">
        <v>794</v>
      </c>
      <c r="D17" s="251"/>
      <c r="E17" s="255">
        <v>-19048.53</v>
      </c>
    </row>
    <row r="18" spans="1:5" ht="13.05" customHeight="1" x14ac:dyDescent="0.3">
      <c r="A18" s="253">
        <v>43081</v>
      </c>
      <c r="B18" s="249" t="s">
        <v>324</v>
      </c>
      <c r="C18" s="251">
        <v>543.65</v>
      </c>
      <c r="D18" s="251"/>
      <c r="E18" s="255">
        <v>-18504.88</v>
      </c>
    </row>
    <row r="19" spans="1:5" ht="13.05" customHeight="1" x14ac:dyDescent="0.3">
      <c r="A19" s="253">
        <v>43090</v>
      </c>
      <c r="B19" s="249" t="s">
        <v>325</v>
      </c>
      <c r="C19" s="251">
        <v>553.52</v>
      </c>
      <c r="D19" s="251"/>
      <c r="E19" s="255">
        <v>-17951.36</v>
      </c>
    </row>
    <row r="20" spans="1:5" ht="13.05" customHeight="1" x14ac:dyDescent="0.3">
      <c r="A20" s="253">
        <v>43100</v>
      </c>
      <c r="B20" s="249" t="s">
        <v>326</v>
      </c>
      <c r="C20" s="254">
        <v>2000</v>
      </c>
      <c r="D20" s="251"/>
      <c r="E20" s="255">
        <v>-15951.36</v>
      </c>
    </row>
    <row r="21" spans="1:5" ht="13.05" customHeight="1" x14ac:dyDescent="0.3">
      <c r="A21" s="249"/>
      <c r="B21" s="250" t="s">
        <v>201</v>
      </c>
      <c r="C21" s="256">
        <v>14313.81</v>
      </c>
      <c r="D21" s="256">
        <v>15315.5</v>
      </c>
      <c r="E21" s="251"/>
    </row>
  </sheetData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topLeftCell="B1" workbookViewId="0">
      <selection activeCell="J20" sqref="J20"/>
    </sheetView>
  </sheetViews>
  <sheetFormatPr baseColWidth="10" defaultRowHeight="13.2" x14ac:dyDescent="0.25"/>
  <cols>
    <col min="1" max="1" width="11.5546875" style="301"/>
    <col min="2" max="2" width="83.109375" style="301" customWidth="1"/>
    <col min="3" max="3" width="8.21875" style="301" customWidth="1"/>
    <col min="4" max="4" width="34.5546875" style="301" customWidth="1"/>
    <col min="5" max="5" width="12" style="52" customWidth="1"/>
    <col min="6" max="6" width="11.5546875" style="52"/>
    <col min="7" max="7" width="11.5546875" style="301"/>
    <col min="8" max="16384" width="11.5546875" style="9"/>
  </cols>
  <sheetData>
    <row r="1" spans="1:7" x14ac:dyDescent="0.25">
      <c r="B1" s="302" t="s">
        <v>406</v>
      </c>
    </row>
    <row r="2" spans="1:7" x14ac:dyDescent="0.25">
      <c r="A2" s="303">
        <v>42828</v>
      </c>
      <c r="E2" s="52" t="s">
        <v>88</v>
      </c>
      <c r="F2" s="52" t="s">
        <v>89</v>
      </c>
      <c r="G2" s="301" t="s">
        <v>407</v>
      </c>
    </row>
    <row r="3" spans="1:7" x14ac:dyDescent="0.25">
      <c r="A3" s="278">
        <v>42793</v>
      </c>
      <c r="B3" s="285" t="s">
        <v>170</v>
      </c>
      <c r="C3" s="287" t="s">
        <v>14</v>
      </c>
      <c r="D3" s="289" t="s">
        <v>169</v>
      </c>
      <c r="E3" s="25">
        <v>2500</v>
      </c>
      <c r="F3" s="304">
        <v>2000</v>
      </c>
      <c r="G3" s="297" t="s">
        <v>115</v>
      </c>
    </row>
    <row r="4" spans="1:7" x14ac:dyDescent="0.25">
      <c r="A4" s="303">
        <v>43045</v>
      </c>
      <c r="F4" s="296">
        <f>SUM(F3:F3)</f>
        <v>2000</v>
      </c>
      <c r="G4" s="305">
        <f>F4</f>
        <v>2000</v>
      </c>
    </row>
    <row r="5" spans="1:7" x14ac:dyDescent="0.25">
      <c r="A5" s="279" t="s">
        <v>154</v>
      </c>
      <c r="B5" s="279" t="s">
        <v>12</v>
      </c>
      <c r="C5" s="288"/>
      <c r="D5" s="288"/>
      <c r="E5" s="291"/>
      <c r="F5" s="218"/>
      <c r="G5" s="298"/>
    </row>
    <row r="6" spans="1:7" x14ac:dyDescent="0.25">
      <c r="A6" s="280" t="s">
        <v>286</v>
      </c>
      <c r="B6" s="280" t="s">
        <v>284</v>
      </c>
      <c r="C6" s="280" t="s">
        <v>14</v>
      </c>
      <c r="D6" s="280" t="s">
        <v>285</v>
      </c>
      <c r="E6" s="292">
        <v>1377.5</v>
      </c>
      <c r="F6" s="218">
        <v>1377.5</v>
      </c>
      <c r="G6" s="299" t="s">
        <v>115</v>
      </c>
    </row>
    <row r="7" spans="1:7" x14ac:dyDescent="0.25">
      <c r="A7" s="281" t="s">
        <v>270</v>
      </c>
      <c r="B7" s="280" t="s">
        <v>268</v>
      </c>
      <c r="C7" s="281" t="s">
        <v>14</v>
      </c>
      <c r="D7" s="290" t="s">
        <v>269</v>
      </c>
      <c r="E7" s="180">
        <v>2000</v>
      </c>
      <c r="F7" s="218">
        <v>2000</v>
      </c>
      <c r="G7" s="299" t="s">
        <v>115</v>
      </c>
    </row>
    <row r="8" spans="1:7" x14ac:dyDescent="0.25">
      <c r="A8" s="282" t="s">
        <v>248</v>
      </c>
      <c r="B8" s="280" t="s">
        <v>287</v>
      </c>
      <c r="C8" s="281" t="s">
        <v>14</v>
      </c>
      <c r="D8" s="290" t="s">
        <v>247</v>
      </c>
      <c r="E8" s="180">
        <v>2000</v>
      </c>
      <c r="F8" s="218">
        <v>2000</v>
      </c>
      <c r="G8" s="299" t="s">
        <v>115</v>
      </c>
    </row>
    <row r="9" spans="1:7" x14ac:dyDescent="0.25">
      <c r="A9" s="281"/>
      <c r="B9" s="280"/>
      <c r="C9" s="281"/>
      <c r="D9" s="290"/>
      <c r="E9" s="181">
        <f>SUM(E6:E8)</f>
        <v>5377.5</v>
      </c>
      <c r="F9" s="296">
        <f>SUM(F6:F8)</f>
        <v>5377.5</v>
      </c>
      <c r="G9" s="300">
        <f>F9</f>
        <v>5377.5</v>
      </c>
    </row>
    <row r="10" spans="1:7" x14ac:dyDescent="0.25">
      <c r="A10" s="283" t="s">
        <v>260</v>
      </c>
      <c r="B10" s="283" t="s">
        <v>12</v>
      </c>
      <c r="C10" s="284"/>
      <c r="D10" s="284"/>
      <c r="E10" s="293"/>
      <c r="F10" s="218"/>
      <c r="G10" s="298"/>
    </row>
    <row r="11" spans="1:7" x14ac:dyDescent="0.25">
      <c r="A11" s="284" t="s">
        <v>263</v>
      </c>
      <c r="B11" s="286" t="s">
        <v>262</v>
      </c>
      <c r="C11" s="284" t="s">
        <v>261</v>
      </c>
      <c r="D11" s="284" t="s">
        <v>264</v>
      </c>
      <c r="E11" s="294">
        <v>2000</v>
      </c>
      <c r="F11" s="218">
        <v>2000</v>
      </c>
      <c r="G11" s="299" t="s">
        <v>115</v>
      </c>
    </row>
    <row r="12" spans="1:7" x14ac:dyDescent="0.25">
      <c r="A12" s="284"/>
      <c r="B12" s="286"/>
      <c r="C12" s="284"/>
      <c r="D12" s="284"/>
      <c r="E12" s="295">
        <f>SUM(E11)</f>
        <v>2000</v>
      </c>
      <c r="F12" s="296">
        <f>SUM(F11)</f>
        <v>2000</v>
      </c>
      <c r="G12" s="300">
        <f>F12</f>
        <v>2000</v>
      </c>
    </row>
    <row r="13" spans="1:7" x14ac:dyDescent="0.25">
      <c r="G13" s="298"/>
    </row>
    <row r="14" spans="1:7" x14ac:dyDescent="0.25">
      <c r="D14" s="302" t="s">
        <v>408</v>
      </c>
      <c r="E14" s="306"/>
      <c r="F14" s="306"/>
      <c r="G14" s="305">
        <f>G4+G9+G12</f>
        <v>9377.5</v>
      </c>
    </row>
  </sheetData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workbookViewId="0">
      <selection activeCell="K23" sqref="K23"/>
    </sheetView>
  </sheetViews>
  <sheetFormatPr baseColWidth="10" defaultRowHeight="13.8" x14ac:dyDescent="0.25"/>
  <cols>
    <col min="1" max="1" width="11" style="2" customWidth="1"/>
    <col min="2" max="2" width="19" style="2" customWidth="1"/>
    <col min="3" max="3" width="9.5546875" style="2" customWidth="1"/>
    <col min="4" max="4" width="9.77734375" style="2" customWidth="1"/>
    <col min="5" max="5" width="5.5546875" style="2" customWidth="1"/>
    <col min="6" max="6" width="15.21875" style="2" customWidth="1"/>
    <col min="7" max="7" width="17.6640625" style="2" customWidth="1"/>
    <col min="8" max="8" width="14.44140625" style="2" customWidth="1"/>
    <col min="9" max="9" width="17.109375" style="2" customWidth="1"/>
    <col min="10" max="10" width="15.21875" style="2" customWidth="1"/>
    <col min="11" max="11" width="11.5546875" style="2"/>
    <col min="12" max="12" width="16.6640625" style="2" customWidth="1"/>
    <col min="13" max="13" width="24.109375" style="2" customWidth="1"/>
    <col min="14" max="16384" width="11.5546875" style="2"/>
  </cols>
  <sheetData>
    <row r="1" spans="1:14" x14ac:dyDescent="0.25">
      <c r="A1" s="258" t="s">
        <v>396</v>
      </c>
      <c r="B1" s="257"/>
      <c r="C1" s="257"/>
      <c r="D1" s="257"/>
      <c r="E1" s="257"/>
      <c r="F1" s="257"/>
      <c r="G1" s="257"/>
      <c r="H1" s="257"/>
      <c r="I1" s="257"/>
      <c r="J1" s="257"/>
    </row>
    <row r="2" spans="1:14" x14ac:dyDescent="0.25">
      <c r="A2" s="257"/>
      <c r="B2" s="257"/>
      <c r="C2" s="257"/>
      <c r="D2" s="257"/>
      <c r="E2" s="257"/>
      <c r="F2" s="257"/>
      <c r="G2" s="257"/>
      <c r="H2" s="257"/>
      <c r="I2" s="257"/>
      <c r="J2" s="257"/>
    </row>
    <row r="3" spans="1:14" x14ac:dyDescent="0.25">
      <c r="A3" s="259" t="s">
        <v>9</v>
      </c>
      <c r="B3" s="259" t="s">
        <v>380</v>
      </c>
      <c r="C3" s="259" t="s">
        <v>103</v>
      </c>
      <c r="D3" s="260" t="s">
        <v>16</v>
      </c>
      <c r="E3" s="260" t="s">
        <v>395</v>
      </c>
      <c r="F3" s="259" t="s">
        <v>62</v>
      </c>
      <c r="G3" s="259" t="s">
        <v>398</v>
      </c>
      <c r="H3" s="259" t="s">
        <v>403</v>
      </c>
      <c r="I3" s="259" t="s">
        <v>400</v>
      </c>
      <c r="J3" s="259" t="s">
        <v>401</v>
      </c>
      <c r="L3" s="236" t="s">
        <v>9</v>
      </c>
      <c r="M3" s="242" t="s">
        <v>394</v>
      </c>
      <c r="N3" s="236" t="s">
        <v>103</v>
      </c>
    </row>
    <row r="4" spans="1:14" x14ac:dyDescent="0.25">
      <c r="A4" s="261">
        <v>42646</v>
      </c>
      <c r="B4" s="262" t="s">
        <v>385</v>
      </c>
      <c r="C4" s="263">
        <f>'HS 2016'!F30</f>
        <v>12110</v>
      </c>
      <c r="D4" s="264">
        <f>SUM(C4)</f>
        <v>12110</v>
      </c>
      <c r="E4" s="264"/>
      <c r="F4" s="263"/>
      <c r="G4" s="263">
        <f>'HS 2016'!G12+'HS 2016'!G28</f>
        <v>11650</v>
      </c>
      <c r="H4" s="262"/>
      <c r="I4" s="262"/>
      <c r="J4" s="262"/>
    </row>
    <row r="5" spans="1:14" x14ac:dyDescent="0.25">
      <c r="A5" s="261">
        <v>42828</v>
      </c>
      <c r="B5" s="265" t="s">
        <v>386</v>
      </c>
      <c r="C5" s="266">
        <f>'FS 2017'!F24</f>
        <v>12762.45</v>
      </c>
      <c r="D5" s="263"/>
      <c r="E5" s="263"/>
      <c r="F5" s="263"/>
      <c r="G5" s="267">
        <f>'FS 2017'!G7+'FS 2017'!G11+'FS 2017'!G15</f>
        <v>10262.450000000001</v>
      </c>
      <c r="H5" s="262"/>
      <c r="I5" s="262"/>
      <c r="J5" s="262"/>
      <c r="L5" s="237">
        <v>42828</v>
      </c>
      <c r="M5" s="238" t="s">
        <v>390</v>
      </c>
      <c r="N5" s="240">
        <f>'FS 2017'!F28</f>
        <v>29811.75</v>
      </c>
    </row>
    <row r="6" spans="1:14" x14ac:dyDescent="0.25">
      <c r="A6" s="261">
        <v>43045</v>
      </c>
      <c r="B6" s="265" t="s">
        <v>392</v>
      </c>
      <c r="C6" s="266">
        <f>'HS2017'!E34</f>
        <v>11965.23</v>
      </c>
      <c r="D6" s="268">
        <f>SUM(C5:C6)</f>
        <v>24727.68</v>
      </c>
      <c r="E6" s="269">
        <v>2017</v>
      </c>
      <c r="F6" s="268">
        <f>D4+D6</f>
        <v>36837.68</v>
      </c>
      <c r="G6" s="263">
        <f>'HS2017'!F7+'HS2017'!F20</f>
        <v>8772.52</v>
      </c>
      <c r="H6" s="264">
        <f>SUM(G4:G6)</f>
        <v>30684.97</v>
      </c>
      <c r="I6" s="264">
        <f>'Auszahlung 2017'!C21</f>
        <v>14313.81</v>
      </c>
      <c r="J6" s="264">
        <f>H6-I6</f>
        <v>16371.160000000002</v>
      </c>
      <c r="L6" s="237">
        <v>43045</v>
      </c>
      <c r="M6" s="238" t="s">
        <v>391</v>
      </c>
      <c r="N6" s="240">
        <f>'HS2017'!E37</f>
        <v>20342.73</v>
      </c>
    </row>
    <row r="7" spans="1:14" x14ac:dyDescent="0.25">
      <c r="A7" s="241"/>
      <c r="B7" s="242"/>
      <c r="C7" s="239"/>
      <c r="D7" s="239"/>
      <c r="E7" s="239"/>
      <c r="F7" s="239"/>
      <c r="M7" s="242" t="s">
        <v>100</v>
      </c>
      <c r="N7" s="247">
        <f>SUM(N5:N6)</f>
        <v>50154.479999999996</v>
      </c>
    </row>
    <row r="8" spans="1:14" x14ac:dyDescent="0.25">
      <c r="A8" s="236" t="s">
        <v>9</v>
      </c>
      <c r="B8" s="236" t="s">
        <v>404</v>
      </c>
      <c r="C8" s="236" t="s">
        <v>405</v>
      </c>
      <c r="D8" s="236"/>
      <c r="E8" s="236" t="s">
        <v>395</v>
      </c>
      <c r="F8" s="236" t="s">
        <v>16</v>
      </c>
    </row>
    <row r="9" spans="1:14" x14ac:dyDescent="0.25">
      <c r="A9" s="261">
        <v>42828</v>
      </c>
      <c r="B9" s="265" t="s">
        <v>387</v>
      </c>
      <c r="C9" s="266">
        <f>'FS 2017'!F18</f>
        <v>2000</v>
      </c>
      <c r="D9" s="263"/>
      <c r="E9" s="263"/>
      <c r="F9" s="263"/>
      <c r="L9" s="237">
        <v>43199</v>
      </c>
      <c r="M9" s="238" t="s">
        <v>397</v>
      </c>
      <c r="N9" s="247">
        <f>'FS 2018'!F31+'FS 2018'!F32+'FS 2018'!F33</f>
        <v>23282.84</v>
      </c>
    </row>
    <row r="10" spans="1:14" x14ac:dyDescent="0.25">
      <c r="A10" s="261">
        <v>43045</v>
      </c>
      <c r="B10" s="262" t="s">
        <v>388</v>
      </c>
      <c r="C10" s="266">
        <f>'HS2017'!E35+'HS2017'!E36</f>
        <v>8377.5</v>
      </c>
      <c r="D10" s="268">
        <f>SUM(C9:C10)</f>
        <v>10377.5</v>
      </c>
      <c r="E10" s="262"/>
      <c r="F10" s="263"/>
      <c r="M10" s="239"/>
    </row>
    <row r="11" spans="1:14" x14ac:dyDescent="0.25">
      <c r="A11" s="270"/>
      <c r="B11" s="271"/>
      <c r="C11" s="263"/>
      <c r="D11" s="263"/>
      <c r="E11" s="263"/>
      <c r="F11" s="263"/>
      <c r="H11" s="237"/>
      <c r="J11" s="247"/>
    </row>
    <row r="12" spans="1:14" x14ac:dyDescent="0.25">
      <c r="A12" s="261">
        <v>43199</v>
      </c>
      <c r="B12" s="265" t="s">
        <v>389</v>
      </c>
      <c r="C12" s="266">
        <f>'FS 2018'!F31+'FS 2018'!F32</f>
        <v>21282.84</v>
      </c>
      <c r="D12" s="263"/>
      <c r="E12" s="263"/>
      <c r="F12" s="263"/>
      <c r="I12" s="239"/>
      <c r="J12" s="239"/>
    </row>
    <row r="13" spans="1:14" x14ac:dyDescent="0.25">
      <c r="A13" s="259"/>
      <c r="B13" s="271"/>
      <c r="C13" s="263"/>
      <c r="D13" s="268">
        <f>SUM(C12)</f>
        <v>21282.84</v>
      </c>
      <c r="E13" s="263"/>
      <c r="F13" s="263"/>
      <c r="I13" s="239"/>
      <c r="J13" s="239"/>
    </row>
    <row r="14" spans="1:14" x14ac:dyDescent="0.25">
      <c r="A14" s="262"/>
      <c r="B14" s="262"/>
      <c r="C14" s="262"/>
      <c r="D14" s="262"/>
      <c r="E14" s="274">
        <v>2018</v>
      </c>
      <c r="F14" s="275">
        <f>D10+D13</f>
        <v>31660.34</v>
      </c>
      <c r="I14" s="309" t="s">
        <v>204</v>
      </c>
      <c r="J14" s="308">
        <v>29649.67</v>
      </c>
    </row>
    <row r="15" spans="1:14" x14ac:dyDescent="0.25">
      <c r="A15" s="262"/>
      <c r="B15" s="262"/>
      <c r="C15" s="266"/>
      <c r="D15" s="263"/>
      <c r="E15" s="263"/>
      <c r="F15" s="263"/>
      <c r="I15" s="309" t="s">
        <v>415</v>
      </c>
      <c r="J15" s="308">
        <v>14313.81</v>
      </c>
    </row>
    <row r="16" spans="1:14" x14ac:dyDescent="0.25">
      <c r="A16" s="261">
        <v>43199</v>
      </c>
      <c r="B16" s="265" t="s">
        <v>393</v>
      </c>
      <c r="C16" s="266">
        <f>'FS 2018'!F28</f>
        <v>2000</v>
      </c>
      <c r="D16" s="263"/>
      <c r="E16" s="263"/>
      <c r="F16" s="263"/>
      <c r="I16" s="309" t="s">
        <v>416</v>
      </c>
      <c r="J16" s="308">
        <v>15951.36</v>
      </c>
    </row>
    <row r="17" spans="1:10" x14ac:dyDescent="0.25">
      <c r="A17" s="262"/>
      <c r="B17" s="271"/>
      <c r="C17" s="263"/>
      <c r="D17" s="268">
        <f>SUM(C16)</f>
        <v>2000</v>
      </c>
      <c r="E17" s="272">
        <v>2019</v>
      </c>
      <c r="F17" s="273">
        <f>D17</f>
        <v>2000</v>
      </c>
      <c r="I17" s="310" t="s">
        <v>417</v>
      </c>
      <c r="J17" s="311">
        <v>18000</v>
      </c>
    </row>
    <row r="18" spans="1:10" x14ac:dyDescent="0.25">
      <c r="A18" s="262"/>
      <c r="B18" s="262"/>
      <c r="C18" s="262"/>
      <c r="D18" s="262"/>
      <c r="E18" s="262"/>
      <c r="F18" s="262"/>
      <c r="I18" s="310" t="s">
        <v>418</v>
      </c>
      <c r="J18" s="308">
        <f>J16+J17</f>
        <v>33951.360000000001</v>
      </c>
    </row>
    <row r="19" spans="1:10" x14ac:dyDescent="0.25">
      <c r="A19" s="262"/>
      <c r="B19" s="262"/>
      <c r="C19" s="262"/>
      <c r="D19" s="259" t="s">
        <v>402</v>
      </c>
      <c r="E19" s="264"/>
      <c r="F19" s="264">
        <f>SUM(F14:F18)</f>
        <v>33660.339999999997</v>
      </c>
      <c r="I19" s="309" t="s">
        <v>419</v>
      </c>
      <c r="J19" s="308">
        <f>F19</f>
        <v>33660.339999999997</v>
      </c>
    </row>
    <row r="20" spans="1:10" x14ac:dyDescent="0.25">
      <c r="A20" s="257"/>
      <c r="B20" s="257"/>
      <c r="C20" s="257"/>
    </row>
    <row r="21" spans="1:10" x14ac:dyDescent="0.25">
      <c r="A21" s="257"/>
      <c r="B21" s="257"/>
      <c r="C21" s="257"/>
      <c r="E21" s="239"/>
    </row>
    <row r="22" spans="1:10" x14ac:dyDescent="0.25">
      <c r="A22" s="257"/>
      <c r="B22" s="257"/>
      <c r="C22" s="257"/>
    </row>
    <row r="23" spans="1:10" x14ac:dyDescent="0.25">
      <c r="A23" s="257"/>
      <c r="B23" s="257"/>
      <c r="C23" s="257"/>
    </row>
    <row r="24" spans="1:10" x14ac:dyDescent="0.25">
      <c r="A24" s="257"/>
      <c r="B24" s="257"/>
      <c r="C24" s="257"/>
      <c r="G24" s="307" t="s">
        <v>414</v>
      </c>
      <c r="H24" s="263">
        <v>15951.36</v>
      </c>
      <c r="I24" s="238"/>
    </row>
    <row r="25" spans="1:10" x14ac:dyDescent="0.25">
      <c r="A25" s="257"/>
      <c r="B25" s="257"/>
      <c r="C25" s="257"/>
      <c r="G25" s="307" t="s">
        <v>413</v>
      </c>
      <c r="H25" s="308">
        <f>'FS 2018'!F34</f>
        <v>9377.5</v>
      </c>
      <c r="I25" s="238"/>
    </row>
    <row r="26" spans="1:10" x14ac:dyDescent="0.25">
      <c r="G26" s="307" t="s">
        <v>412</v>
      </c>
      <c r="H26" s="308">
        <f>H24-H25</f>
        <v>6573.8600000000006</v>
      </c>
      <c r="I26" s="238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A27" sqref="A27"/>
    </sheetView>
  </sheetViews>
  <sheetFormatPr baseColWidth="10" defaultRowHeight="14.4" x14ac:dyDescent="0.3"/>
  <cols>
    <col min="2" max="2" width="11.109375" customWidth="1"/>
    <col min="3" max="3" width="41" customWidth="1"/>
    <col min="8" max="8" width="28.77734375" customWidth="1"/>
    <col min="9" max="9" width="9.5546875" customWidth="1"/>
  </cols>
  <sheetData>
    <row r="1" spans="1:11" x14ac:dyDescent="0.3">
      <c r="A1" s="55">
        <v>42383</v>
      </c>
      <c r="B1" s="56">
        <v>1602</v>
      </c>
      <c r="C1" s="57" t="s">
        <v>72</v>
      </c>
      <c r="D1" s="58">
        <v>260</v>
      </c>
      <c r="E1" s="58">
        <v>110</v>
      </c>
      <c r="F1" s="69">
        <v>849.4</v>
      </c>
      <c r="G1" s="9"/>
      <c r="H1" s="46"/>
      <c r="I1" s="49" t="s">
        <v>88</v>
      </c>
      <c r="J1" s="50" t="s">
        <v>89</v>
      </c>
      <c r="K1" s="9"/>
    </row>
    <row r="2" spans="1:11" x14ac:dyDescent="0.3">
      <c r="A2" s="55">
        <v>42422</v>
      </c>
      <c r="B2" s="56">
        <v>1609</v>
      </c>
      <c r="C2" s="57" t="s">
        <v>71</v>
      </c>
      <c r="D2" s="58">
        <v>260</v>
      </c>
      <c r="E2" s="58">
        <v>110</v>
      </c>
      <c r="F2" s="69">
        <v>1083.6500000000001</v>
      </c>
      <c r="G2" s="52" t="s">
        <v>93</v>
      </c>
      <c r="H2" s="44" t="s">
        <v>86</v>
      </c>
      <c r="I2" s="45">
        <v>2250</v>
      </c>
      <c r="J2" s="8">
        <v>2000</v>
      </c>
      <c r="K2" s="9"/>
    </row>
    <row r="3" spans="1:11" x14ac:dyDescent="0.3">
      <c r="A3" s="55">
        <v>42438</v>
      </c>
      <c r="B3" s="56">
        <v>1612</v>
      </c>
      <c r="C3" s="57" t="s">
        <v>73</v>
      </c>
      <c r="D3" s="58">
        <v>260</v>
      </c>
      <c r="E3" s="58">
        <v>110</v>
      </c>
      <c r="F3" s="70">
        <v>983.05</v>
      </c>
      <c r="G3" s="52" t="s">
        <v>91</v>
      </c>
      <c r="H3" s="53" t="s">
        <v>87</v>
      </c>
      <c r="I3" s="47">
        <v>2000</v>
      </c>
      <c r="J3" s="48">
        <v>2000</v>
      </c>
      <c r="K3" s="9"/>
    </row>
    <row r="4" spans="1:11" x14ac:dyDescent="0.3">
      <c r="A4" s="55">
        <v>42438</v>
      </c>
      <c r="B4" s="56">
        <v>1615</v>
      </c>
      <c r="C4" s="57" t="s">
        <v>74</v>
      </c>
      <c r="D4" s="58">
        <v>260</v>
      </c>
      <c r="E4" s="58">
        <v>110</v>
      </c>
      <c r="F4" s="70">
        <v>478</v>
      </c>
      <c r="G4" s="52" t="s">
        <v>91</v>
      </c>
      <c r="H4" s="51" t="s">
        <v>90</v>
      </c>
      <c r="I4" s="48">
        <v>1500</v>
      </c>
      <c r="J4" s="39">
        <v>1500</v>
      </c>
      <c r="K4" s="9"/>
    </row>
    <row r="5" spans="1:11" x14ac:dyDescent="0.3">
      <c r="A5" s="55">
        <v>42482</v>
      </c>
      <c r="B5" s="56">
        <v>1621</v>
      </c>
      <c r="C5" s="57" t="s">
        <v>75</v>
      </c>
      <c r="D5" s="58">
        <v>260</v>
      </c>
      <c r="E5" s="58">
        <v>110</v>
      </c>
      <c r="F5" s="69">
        <v>1250</v>
      </c>
      <c r="G5" s="9"/>
      <c r="H5" s="9"/>
      <c r="I5" s="9"/>
      <c r="J5" s="9"/>
      <c r="K5" s="9"/>
    </row>
    <row r="6" spans="1:11" x14ac:dyDescent="0.3">
      <c r="A6" s="55">
        <v>42482</v>
      </c>
      <c r="B6" s="56">
        <v>1622</v>
      </c>
      <c r="C6" s="57" t="s">
        <v>76</v>
      </c>
      <c r="D6" s="58">
        <v>260</v>
      </c>
      <c r="E6" s="58">
        <v>110</v>
      </c>
      <c r="F6" s="69">
        <v>570</v>
      </c>
      <c r="G6" s="9"/>
      <c r="H6" s="3" t="s">
        <v>146</v>
      </c>
      <c r="I6" s="9"/>
      <c r="J6" s="54">
        <f>SUM(J2:J5)</f>
        <v>5500</v>
      </c>
      <c r="K6" s="9"/>
    </row>
    <row r="7" spans="1:11" x14ac:dyDescent="0.3">
      <c r="A7" s="55">
        <v>42482</v>
      </c>
      <c r="B7" s="56">
        <v>1623</v>
      </c>
      <c r="C7" s="57" t="s">
        <v>92</v>
      </c>
      <c r="D7" s="58">
        <v>260</v>
      </c>
      <c r="E7" s="58">
        <v>110</v>
      </c>
      <c r="F7" s="69">
        <v>477.04</v>
      </c>
      <c r="G7" s="9"/>
      <c r="H7" s="9"/>
      <c r="I7" s="9"/>
      <c r="J7" s="9"/>
      <c r="K7" s="9"/>
    </row>
    <row r="8" spans="1:11" x14ac:dyDescent="0.3">
      <c r="A8" s="55">
        <v>42529</v>
      </c>
      <c r="B8" s="56">
        <v>1633</v>
      </c>
      <c r="C8" s="57" t="s">
        <v>77</v>
      </c>
      <c r="D8" s="58">
        <v>260</v>
      </c>
      <c r="E8" s="58">
        <v>110</v>
      </c>
      <c r="F8" s="69">
        <v>2000</v>
      </c>
      <c r="G8" s="9"/>
      <c r="H8" s="9"/>
      <c r="I8" s="9"/>
      <c r="J8" s="9"/>
      <c r="K8" s="9"/>
    </row>
    <row r="9" spans="1:11" x14ac:dyDescent="0.3">
      <c r="A9" s="55">
        <v>42580</v>
      </c>
      <c r="B9" s="56">
        <v>1636</v>
      </c>
      <c r="C9" s="57" t="s">
        <v>78</v>
      </c>
      <c r="D9" s="58">
        <v>260</v>
      </c>
      <c r="E9" s="58">
        <v>110</v>
      </c>
      <c r="F9" s="69">
        <v>948.25</v>
      </c>
      <c r="G9" s="9"/>
      <c r="H9" s="9"/>
      <c r="I9" s="9"/>
      <c r="J9" s="9"/>
      <c r="K9" s="9"/>
    </row>
    <row r="10" spans="1:11" x14ac:dyDescent="0.3">
      <c r="A10" s="55">
        <v>42580</v>
      </c>
      <c r="B10" s="56">
        <v>1637</v>
      </c>
      <c r="C10" s="57" t="s">
        <v>79</v>
      </c>
      <c r="D10" s="58">
        <v>260</v>
      </c>
      <c r="E10" s="58">
        <v>110</v>
      </c>
      <c r="F10" s="69">
        <v>1250</v>
      </c>
      <c r="G10" s="9"/>
      <c r="H10" s="9"/>
      <c r="I10" s="9"/>
      <c r="J10" s="9"/>
      <c r="K10" s="9"/>
    </row>
    <row r="11" spans="1:11" x14ac:dyDescent="0.3">
      <c r="A11" s="55">
        <v>42606</v>
      </c>
      <c r="B11" s="56">
        <v>1641</v>
      </c>
      <c r="C11" s="57" t="s">
        <v>80</v>
      </c>
      <c r="D11" s="58">
        <v>260</v>
      </c>
      <c r="E11" s="58">
        <v>110</v>
      </c>
      <c r="F11" s="69">
        <v>171</v>
      </c>
      <c r="G11" s="9"/>
      <c r="H11" s="9"/>
      <c r="I11" s="9"/>
      <c r="J11" s="9"/>
      <c r="K11" s="9"/>
    </row>
    <row r="12" spans="1:11" x14ac:dyDescent="0.3">
      <c r="A12" s="55">
        <v>42608</v>
      </c>
      <c r="B12" s="56">
        <v>1642</v>
      </c>
      <c r="C12" s="57" t="s">
        <v>81</v>
      </c>
      <c r="D12" s="58">
        <v>260</v>
      </c>
      <c r="E12" s="58">
        <v>110</v>
      </c>
      <c r="F12" s="69">
        <v>600</v>
      </c>
      <c r="G12" s="9"/>
      <c r="H12" s="9"/>
      <c r="I12" s="9"/>
      <c r="J12" s="9"/>
      <c r="K12" s="9"/>
    </row>
    <row r="13" spans="1:11" x14ac:dyDescent="0.3">
      <c r="A13" s="59">
        <v>42563</v>
      </c>
      <c r="B13" s="60" t="s">
        <v>82</v>
      </c>
      <c r="C13" s="61" t="s">
        <v>83</v>
      </c>
      <c r="D13" s="62" t="s">
        <v>84</v>
      </c>
      <c r="E13" s="62"/>
      <c r="F13" s="71">
        <v>762.6</v>
      </c>
      <c r="G13" s="9"/>
      <c r="H13" s="9"/>
      <c r="I13" s="9"/>
      <c r="J13" s="9"/>
      <c r="K13" s="9"/>
    </row>
    <row r="14" spans="1:11" x14ac:dyDescent="0.3">
      <c r="A14" s="59">
        <v>42649</v>
      </c>
      <c r="B14" s="60" t="s">
        <v>82</v>
      </c>
      <c r="C14" s="61" t="s">
        <v>85</v>
      </c>
      <c r="D14" s="62" t="s">
        <v>84</v>
      </c>
      <c r="E14" s="62"/>
      <c r="F14" s="71">
        <v>600</v>
      </c>
      <c r="G14" s="9"/>
      <c r="H14" s="9"/>
      <c r="I14" s="9"/>
      <c r="J14" s="9"/>
      <c r="K14" s="9"/>
    </row>
    <row r="15" spans="1:11" x14ac:dyDescent="0.3">
      <c r="A15" s="72"/>
      <c r="B15" s="72"/>
      <c r="C15" s="72"/>
      <c r="D15" s="72"/>
      <c r="E15" s="72"/>
      <c r="F15" s="73"/>
      <c r="G15" s="9"/>
      <c r="H15" s="9"/>
      <c r="I15" s="9"/>
      <c r="J15" s="9"/>
      <c r="K15" s="9"/>
    </row>
    <row r="16" spans="1:11" ht="15" thickBot="1" x14ac:dyDescent="0.35">
      <c r="A16" s="66" t="s">
        <v>95</v>
      </c>
      <c r="B16" s="42"/>
      <c r="C16" s="42"/>
      <c r="D16" s="42"/>
      <c r="E16" s="42"/>
      <c r="F16" s="67">
        <f>SUM(F1:F15)</f>
        <v>12022.99</v>
      </c>
      <c r="G16" s="9"/>
      <c r="H16" s="9"/>
      <c r="I16" s="9"/>
      <c r="J16" s="9"/>
      <c r="K16" s="9"/>
    </row>
    <row r="17" spans="1:11" ht="15" thickTop="1" x14ac:dyDescent="0.3">
      <c r="A17" s="3" t="s">
        <v>94</v>
      </c>
      <c r="B17" s="9"/>
      <c r="C17" s="9"/>
      <c r="D17" s="9"/>
      <c r="E17" s="9"/>
      <c r="F17" s="63">
        <f>J6</f>
        <v>5500</v>
      </c>
      <c r="G17" s="9"/>
      <c r="H17" s="9"/>
      <c r="I17" s="9"/>
      <c r="J17" s="9"/>
      <c r="K17" s="9"/>
    </row>
    <row r="18" spans="1:11" ht="15" thickBot="1" x14ac:dyDescent="0.35">
      <c r="A18" s="66" t="s">
        <v>100</v>
      </c>
      <c r="B18" s="65"/>
      <c r="C18" s="65"/>
      <c r="D18" s="65"/>
      <c r="E18" s="65"/>
      <c r="F18" s="67">
        <f>SUM(F16:F17)</f>
        <v>17522.989999999998</v>
      </c>
      <c r="G18" s="9"/>
      <c r="H18" s="9"/>
      <c r="I18" s="9"/>
      <c r="J18" s="9"/>
      <c r="K18" s="9"/>
    </row>
    <row r="19" spans="1:11" ht="15" thickTop="1" x14ac:dyDescent="0.3">
      <c r="A19" s="3" t="s">
        <v>96</v>
      </c>
      <c r="B19" s="9"/>
      <c r="C19" s="9"/>
      <c r="D19" s="9"/>
      <c r="E19" s="9"/>
      <c r="F19" s="113">
        <f>'HS 2016'!F31</f>
        <v>9471.0400000000009</v>
      </c>
      <c r="G19" s="9"/>
      <c r="H19" s="9"/>
      <c r="I19" s="9"/>
      <c r="J19" s="9"/>
      <c r="K19" s="9"/>
    </row>
    <row r="20" spans="1:11" ht="15" thickBot="1" x14ac:dyDescent="0.35">
      <c r="A20" s="64" t="s">
        <v>100</v>
      </c>
      <c r="B20" s="65"/>
      <c r="C20" s="65"/>
      <c r="D20" s="65"/>
      <c r="E20" s="65"/>
      <c r="F20" s="67">
        <f>SUM(F18:F19)</f>
        <v>26994.03</v>
      </c>
      <c r="G20" s="9"/>
      <c r="H20" s="9"/>
      <c r="I20" s="9"/>
      <c r="J20" s="9"/>
      <c r="K20" s="9"/>
    </row>
    <row r="21" spans="1:11" ht="15" thickTop="1" x14ac:dyDescent="0.3">
      <c r="A21" s="3" t="s">
        <v>98</v>
      </c>
      <c r="B21" s="9"/>
      <c r="C21" s="9"/>
      <c r="D21" s="9"/>
      <c r="E21" s="9"/>
      <c r="F21" s="63">
        <f>'HS 2016'!D33</f>
        <v>30302.36</v>
      </c>
      <c r="G21" s="9"/>
      <c r="H21" s="9"/>
      <c r="I21" s="9"/>
      <c r="J21" s="9"/>
      <c r="K21" s="9"/>
    </row>
    <row r="22" spans="1:11" ht="15" thickBot="1" x14ac:dyDescent="0.35">
      <c r="A22" s="66" t="s">
        <v>101</v>
      </c>
      <c r="B22" s="68"/>
      <c r="C22" s="68"/>
      <c r="D22" s="68"/>
      <c r="E22" s="68"/>
      <c r="F22" s="67">
        <f>F21-F20</f>
        <v>3308.3300000000017</v>
      </c>
      <c r="G22" s="9"/>
      <c r="H22" s="9"/>
      <c r="I22" s="9"/>
      <c r="J22" s="9"/>
      <c r="K22" s="9"/>
    </row>
    <row r="23" spans="1:11" ht="15" thickTop="1" x14ac:dyDescent="0.3">
      <c r="G23" s="9"/>
      <c r="H23" s="9"/>
      <c r="I23" s="9"/>
      <c r="J23" s="9"/>
      <c r="K23" s="9"/>
    </row>
    <row r="24" spans="1:11" x14ac:dyDescent="0.3">
      <c r="A24" s="3" t="s">
        <v>99</v>
      </c>
      <c r="B24" s="9"/>
      <c r="C24" s="9"/>
      <c r="D24" s="9"/>
      <c r="E24" s="9"/>
      <c r="F24" s="63">
        <v>15000</v>
      </c>
    </row>
    <row r="25" spans="1:11" ht="15" thickBot="1" x14ac:dyDescent="0.35">
      <c r="A25" s="66" t="s">
        <v>102</v>
      </c>
      <c r="B25" s="66"/>
      <c r="C25" s="66"/>
      <c r="D25" s="66"/>
      <c r="E25" s="66"/>
      <c r="F25" s="115">
        <f>SUM(F22:F24)</f>
        <v>18308.330000000002</v>
      </c>
    </row>
    <row r="26" spans="1:11" ht="15" thickTop="1" x14ac:dyDescent="0.3">
      <c r="A26" s="3" t="s">
        <v>97</v>
      </c>
      <c r="F26" s="34">
        <f>'HS 2016'!F30</f>
        <v>12110</v>
      </c>
    </row>
    <row r="27" spans="1:11" x14ac:dyDescent="0.3">
      <c r="A27" s="3" t="s">
        <v>147</v>
      </c>
      <c r="B27" s="3"/>
      <c r="C27" s="3"/>
      <c r="D27" s="3"/>
      <c r="E27" s="3"/>
      <c r="F27" s="63">
        <f>F25-F26</f>
        <v>6198.3300000000017</v>
      </c>
    </row>
  </sheetData>
  <hyperlinks>
    <hyperlink ref="H2" r:id="rId1" display="Richard Börner"/>
    <hyperlink ref="H3" r:id="rId2"/>
  </hyperlinks>
  <pageMargins left="0.7" right="0.7" top="0.78740157499999996" bottom="0.78740157499999996" header="0.3" footer="0.3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"/>
  <sheetViews>
    <sheetView topLeftCell="B8" zoomScaleNormal="100" workbookViewId="0">
      <selection activeCell="H35" sqref="H35"/>
    </sheetView>
  </sheetViews>
  <sheetFormatPr baseColWidth="10" defaultRowHeight="14.4" x14ac:dyDescent="0.3"/>
  <cols>
    <col min="3" max="3" width="72.33203125" customWidth="1"/>
    <col min="5" max="5" width="29.21875" customWidth="1"/>
    <col min="7" max="7" width="9.44140625" customWidth="1"/>
    <col min="8" max="8" width="10.5546875" customWidth="1"/>
    <col min="9" max="9" width="13.77734375" customWidth="1"/>
    <col min="10" max="10" width="13" customWidth="1"/>
    <col min="11" max="11" width="19.6640625" customWidth="1"/>
  </cols>
  <sheetData>
    <row r="1" spans="1:11" ht="17.399999999999999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pans="1:11" x14ac:dyDescent="0.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312</v>
      </c>
    </row>
    <row r="3" spans="1:11" x14ac:dyDescent="0.3">
      <c r="A3" s="4" t="s">
        <v>11</v>
      </c>
      <c r="B3" s="5"/>
      <c r="C3" s="4" t="s">
        <v>381</v>
      </c>
      <c r="D3" s="5"/>
      <c r="E3" s="6"/>
      <c r="F3" s="7"/>
      <c r="G3" s="39"/>
      <c r="H3" s="8"/>
      <c r="I3" s="9"/>
      <c r="J3" s="9"/>
      <c r="K3" s="9"/>
    </row>
    <row r="4" spans="1:11" x14ac:dyDescent="0.3">
      <c r="A4" s="5">
        <v>1</v>
      </c>
      <c r="B4" s="24">
        <v>42640</v>
      </c>
      <c r="C4" s="10" t="s">
        <v>13</v>
      </c>
      <c r="D4" s="5" t="s">
        <v>14</v>
      </c>
      <c r="E4" s="11" t="s">
        <v>15</v>
      </c>
      <c r="F4" s="7">
        <v>700</v>
      </c>
      <c r="G4" s="39">
        <v>500</v>
      </c>
      <c r="H4" s="39">
        <v>114.2</v>
      </c>
      <c r="I4" s="12">
        <v>42735</v>
      </c>
      <c r="J4" s="12"/>
      <c r="K4" s="9"/>
    </row>
    <row r="5" spans="1:11" x14ac:dyDescent="0.3">
      <c r="A5" s="5"/>
      <c r="B5" s="13"/>
      <c r="C5" s="5"/>
      <c r="D5" s="5"/>
      <c r="E5" s="14" t="s">
        <v>16</v>
      </c>
      <c r="F5" s="15">
        <f>SUM(F4:F4)</f>
        <v>700</v>
      </c>
      <c r="G5" s="63">
        <v>500</v>
      </c>
      <c r="H5" s="39"/>
      <c r="I5" s="12"/>
      <c r="J5" s="12"/>
      <c r="K5" s="9"/>
    </row>
    <row r="6" spans="1:11" x14ac:dyDescent="0.3">
      <c r="A6" s="16" t="s">
        <v>17</v>
      </c>
      <c r="B6" s="17"/>
      <c r="C6" s="16" t="s">
        <v>382</v>
      </c>
      <c r="D6" s="18"/>
      <c r="E6" s="18"/>
      <c r="F6" s="19"/>
      <c r="G6" s="39"/>
      <c r="H6" s="39"/>
      <c r="I6" s="12"/>
      <c r="J6" s="12"/>
      <c r="K6" s="9"/>
    </row>
    <row r="7" spans="1:11" x14ac:dyDescent="0.3">
      <c r="A7" s="18">
        <v>1</v>
      </c>
      <c r="B7" s="20">
        <v>42574</v>
      </c>
      <c r="C7" s="21" t="s">
        <v>18</v>
      </c>
      <c r="D7" s="17" t="s">
        <v>14</v>
      </c>
      <c r="E7" s="21" t="s">
        <v>19</v>
      </c>
      <c r="F7" s="19">
        <v>2000</v>
      </c>
      <c r="G7" s="146">
        <v>2000</v>
      </c>
      <c r="H7" s="146"/>
      <c r="I7" s="148" t="s">
        <v>289</v>
      </c>
      <c r="J7" s="192"/>
      <c r="K7" s="125"/>
    </row>
    <row r="8" spans="1:11" x14ac:dyDescent="0.3">
      <c r="A8" s="18">
        <v>2</v>
      </c>
      <c r="B8" s="20">
        <v>42643</v>
      </c>
      <c r="C8" s="22" t="s">
        <v>20</v>
      </c>
      <c r="D8" s="18" t="s">
        <v>14</v>
      </c>
      <c r="E8" s="21" t="s">
        <v>21</v>
      </c>
      <c r="F8" s="19">
        <v>2000</v>
      </c>
      <c r="G8" s="193">
        <v>2000</v>
      </c>
      <c r="H8" s="193">
        <v>2000</v>
      </c>
      <c r="I8" s="194">
        <v>42881</v>
      </c>
      <c r="J8" s="192"/>
      <c r="K8" s="100" t="s">
        <v>311</v>
      </c>
    </row>
    <row r="9" spans="1:11" x14ac:dyDescent="0.3">
      <c r="A9" s="18">
        <v>3</v>
      </c>
      <c r="B9" s="20">
        <v>42643</v>
      </c>
      <c r="C9" s="18" t="s">
        <v>22</v>
      </c>
      <c r="D9" s="18" t="s">
        <v>14</v>
      </c>
      <c r="E9" s="21" t="s">
        <v>23</v>
      </c>
      <c r="F9" s="19">
        <v>2000</v>
      </c>
      <c r="G9" s="39">
        <v>2000</v>
      </c>
      <c r="H9" s="9">
        <v>1876.5</v>
      </c>
      <c r="I9" s="12">
        <v>42874</v>
      </c>
      <c r="J9" s="12"/>
      <c r="K9" s="149" t="s">
        <v>309</v>
      </c>
    </row>
    <row r="10" spans="1:11" x14ac:dyDescent="0.3">
      <c r="A10" s="18">
        <v>4</v>
      </c>
      <c r="B10" s="20">
        <v>42563</v>
      </c>
      <c r="C10" s="22" t="s">
        <v>24</v>
      </c>
      <c r="D10" s="18" t="s">
        <v>14</v>
      </c>
      <c r="E10" s="22" t="s">
        <v>25</v>
      </c>
      <c r="F10" s="19">
        <v>2000</v>
      </c>
      <c r="G10" s="39">
        <v>2000</v>
      </c>
      <c r="H10" s="39">
        <v>0</v>
      </c>
      <c r="I10" s="148" t="s">
        <v>289</v>
      </c>
      <c r="J10" s="9"/>
      <c r="K10" s="9"/>
    </row>
    <row r="11" spans="1:11" x14ac:dyDescent="0.3">
      <c r="A11" s="18">
        <v>5</v>
      </c>
      <c r="B11" s="20">
        <v>42647</v>
      </c>
      <c r="C11" s="22" t="s">
        <v>26</v>
      </c>
      <c r="D11" s="18" t="s">
        <v>14</v>
      </c>
      <c r="E11" s="22" t="s">
        <v>27</v>
      </c>
      <c r="F11" s="19">
        <v>500</v>
      </c>
      <c r="G11" s="193">
        <v>500</v>
      </c>
      <c r="H11" s="193">
        <v>500</v>
      </c>
      <c r="I11" s="194">
        <v>43014</v>
      </c>
      <c r="J11" s="125"/>
      <c r="K11" s="100" t="s">
        <v>311</v>
      </c>
    </row>
    <row r="12" spans="1:11" x14ac:dyDescent="0.3">
      <c r="A12" s="18"/>
      <c r="B12" s="18"/>
      <c r="C12" s="18"/>
      <c r="D12" s="18"/>
      <c r="E12" s="16" t="s">
        <v>16</v>
      </c>
      <c r="F12" s="23">
        <f>SUM(F7:F11)</f>
        <v>8500</v>
      </c>
      <c r="G12" s="63">
        <f>SUM(G4:G11)</f>
        <v>9500</v>
      </c>
      <c r="H12" s="39"/>
      <c r="I12" s="9"/>
      <c r="J12" s="9"/>
      <c r="K12" s="9"/>
    </row>
    <row r="13" spans="1:11" x14ac:dyDescent="0.3">
      <c r="A13" s="4" t="s">
        <v>11</v>
      </c>
      <c r="B13" s="5"/>
      <c r="C13" s="4" t="s">
        <v>137</v>
      </c>
      <c r="D13" s="5"/>
      <c r="E13" s="5"/>
      <c r="F13" s="5"/>
      <c r="G13" s="39"/>
      <c r="H13" s="39"/>
      <c r="I13" s="9"/>
      <c r="J13" s="9"/>
      <c r="K13" s="9"/>
    </row>
    <row r="14" spans="1:11" x14ac:dyDescent="0.3">
      <c r="A14" s="5">
        <v>1</v>
      </c>
      <c r="B14" s="24">
        <v>42453</v>
      </c>
      <c r="C14" s="10" t="s">
        <v>29</v>
      </c>
      <c r="D14" s="5" t="s">
        <v>30</v>
      </c>
      <c r="E14" s="10" t="s">
        <v>31</v>
      </c>
      <c r="F14" s="25">
        <v>143.58000000000001</v>
      </c>
      <c r="G14" s="39">
        <v>144</v>
      </c>
      <c r="H14" s="39">
        <v>144</v>
      </c>
      <c r="I14" s="12">
        <v>42735</v>
      </c>
      <c r="J14" s="9"/>
      <c r="K14" s="9" t="s">
        <v>184</v>
      </c>
    </row>
    <row r="15" spans="1:11" x14ac:dyDescent="0.3">
      <c r="A15" s="5">
        <v>2</v>
      </c>
      <c r="B15" s="24">
        <v>42467</v>
      </c>
      <c r="C15" s="10" t="s">
        <v>32</v>
      </c>
      <c r="D15" s="5" t="s">
        <v>33</v>
      </c>
      <c r="E15" s="11" t="s">
        <v>34</v>
      </c>
      <c r="F15" s="25">
        <v>1122</v>
      </c>
      <c r="G15" s="39">
        <v>600</v>
      </c>
      <c r="H15" s="39">
        <v>600</v>
      </c>
      <c r="I15" s="12">
        <v>42735</v>
      </c>
      <c r="J15" s="9"/>
      <c r="K15" s="9" t="s">
        <v>184</v>
      </c>
    </row>
    <row r="16" spans="1:11" x14ac:dyDescent="0.3">
      <c r="A16" s="5">
        <v>3</v>
      </c>
      <c r="B16" s="24">
        <v>42611</v>
      </c>
      <c r="C16" s="10" t="s">
        <v>35</v>
      </c>
      <c r="D16" s="5" t="s">
        <v>36</v>
      </c>
      <c r="E16" s="11" t="s">
        <v>37</v>
      </c>
      <c r="F16" s="25">
        <v>1200</v>
      </c>
      <c r="G16" s="39">
        <v>600</v>
      </c>
      <c r="H16" s="39">
        <v>600</v>
      </c>
      <c r="I16" s="12">
        <v>42608</v>
      </c>
      <c r="J16" s="9"/>
      <c r="K16" s="149" t="s">
        <v>309</v>
      </c>
    </row>
    <row r="17" spans="1:11" x14ac:dyDescent="0.3">
      <c r="A17" s="5">
        <v>4</v>
      </c>
      <c r="B17" s="24">
        <v>42585</v>
      </c>
      <c r="C17" s="10" t="s">
        <v>38</v>
      </c>
      <c r="D17" s="5" t="s">
        <v>39</v>
      </c>
      <c r="E17" s="11" t="s">
        <v>40</v>
      </c>
      <c r="F17" s="25">
        <v>980.8</v>
      </c>
      <c r="G17" s="39">
        <v>981</v>
      </c>
      <c r="H17" s="39">
        <v>981</v>
      </c>
      <c r="I17" s="80">
        <v>42874</v>
      </c>
      <c r="J17" s="9"/>
      <c r="K17" s="149" t="s">
        <v>309</v>
      </c>
    </row>
    <row r="18" spans="1:11" x14ac:dyDescent="0.3">
      <c r="A18" s="5">
        <v>5</v>
      </c>
      <c r="B18" s="24">
        <v>42636</v>
      </c>
      <c r="C18" s="10" t="s">
        <v>41</v>
      </c>
      <c r="D18" s="5" t="s">
        <v>42</v>
      </c>
      <c r="E18" s="11" t="s">
        <v>43</v>
      </c>
      <c r="F18" s="25">
        <v>1628</v>
      </c>
      <c r="G18" s="39">
        <v>1250</v>
      </c>
      <c r="H18" s="39">
        <v>1250</v>
      </c>
      <c r="I18" s="12">
        <v>42735</v>
      </c>
      <c r="J18" s="9"/>
      <c r="K18" s="9" t="s">
        <v>184</v>
      </c>
    </row>
    <row r="19" spans="1:11" x14ac:dyDescent="0.3">
      <c r="A19" s="5">
        <v>6</v>
      </c>
      <c r="B19" s="24">
        <v>42643</v>
      </c>
      <c r="C19" s="10" t="s">
        <v>44</v>
      </c>
      <c r="D19" s="5" t="s">
        <v>45</v>
      </c>
      <c r="E19" s="11" t="s">
        <v>46</v>
      </c>
      <c r="F19" s="25">
        <v>1460</v>
      </c>
      <c r="G19" s="39">
        <v>600</v>
      </c>
      <c r="H19" s="39">
        <v>600</v>
      </c>
      <c r="I19" s="12">
        <v>42735</v>
      </c>
      <c r="J19" s="9"/>
      <c r="K19" s="9" t="s">
        <v>184</v>
      </c>
    </row>
    <row r="20" spans="1:11" x14ac:dyDescent="0.3">
      <c r="A20" s="5">
        <v>7</v>
      </c>
      <c r="B20" s="24">
        <v>42643</v>
      </c>
      <c r="C20" s="10" t="s">
        <v>47</v>
      </c>
      <c r="D20" s="5" t="s">
        <v>48</v>
      </c>
      <c r="E20" s="11" t="s">
        <v>49</v>
      </c>
      <c r="F20" s="25">
        <v>236.36</v>
      </c>
      <c r="G20" s="39">
        <v>237</v>
      </c>
      <c r="H20" s="39">
        <v>237</v>
      </c>
      <c r="I20" s="12">
        <v>42735</v>
      </c>
      <c r="J20" s="9"/>
      <c r="K20" s="9" t="s">
        <v>184</v>
      </c>
    </row>
    <row r="21" spans="1:11" x14ac:dyDescent="0.3">
      <c r="A21" s="150">
        <v>8</v>
      </c>
      <c r="B21" s="151">
        <v>42646</v>
      </c>
      <c r="C21" s="152" t="s">
        <v>50</v>
      </c>
      <c r="D21" s="150" t="s">
        <v>51</v>
      </c>
      <c r="E21" s="153" t="s">
        <v>52</v>
      </c>
      <c r="F21" s="154">
        <v>150.30000000000001</v>
      </c>
      <c r="G21" s="193">
        <v>51</v>
      </c>
      <c r="H21" s="193">
        <v>51</v>
      </c>
      <c r="I21" s="194">
        <v>42975</v>
      </c>
      <c r="J21" s="148" t="s">
        <v>185</v>
      </c>
      <c r="K21" s="100" t="s">
        <v>311</v>
      </c>
    </row>
    <row r="22" spans="1:11" x14ac:dyDescent="0.3">
      <c r="A22" s="5">
        <v>9</v>
      </c>
      <c r="B22" s="24">
        <v>42615</v>
      </c>
      <c r="C22" s="10" t="s">
        <v>53</v>
      </c>
      <c r="D22" s="5" t="s">
        <v>54</v>
      </c>
      <c r="E22" s="11" t="s">
        <v>55</v>
      </c>
      <c r="F22" s="25">
        <v>600</v>
      </c>
      <c r="G22" s="39">
        <v>583.9</v>
      </c>
      <c r="H22" s="39">
        <v>583.9</v>
      </c>
      <c r="I22" s="12">
        <v>42735</v>
      </c>
      <c r="J22" s="9"/>
      <c r="K22" s="9" t="s">
        <v>184</v>
      </c>
    </row>
    <row r="23" spans="1:11" x14ac:dyDescent="0.3">
      <c r="A23" s="5">
        <v>10</v>
      </c>
      <c r="B23" s="24">
        <v>42628</v>
      </c>
      <c r="C23" s="10" t="s">
        <v>151</v>
      </c>
      <c r="D23" s="5" t="s">
        <v>152</v>
      </c>
      <c r="E23" s="11" t="s">
        <v>150</v>
      </c>
      <c r="F23" s="25">
        <v>1250</v>
      </c>
      <c r="G23" s="39">
        <v>1250</v>
      </c>
      <c r="H23" s="39">
        <v>1250</v>
      </c>
      <c r="I23" s="12">
        <v>42735</v>
      </c>
      <c r="J23" s="9"/>
      <c r="K23" s="9" t="s">
        <v>184</v>
      </c>
    </row>
    <row r="24" spans="1:11" x14ac:dyDescent="0.3">
      <c r="A24" s="5"/>
      <c r="B24" s="6"/>
      <c r="C24" s="10"/>
      <c r="D24" s="5"/>
      <c r="E24" s="14" t="s">
        <v>16</v>
      </c>
      <c r="F24" s="26">
        <f>SUM(F14:F23)</f>
        <v>8771.0400000000009</v>
      </c>
      <c r="G24" s="63">
        <f>SUM(G14:G23)</f>
        <v>6296.9</v>
      </c>
      <c r="H24" s="39"/>
      <c r="I24" s="9"/>
      <c r="J24" s="9"/>
      <c r="K24" s="9"/>
    </row>
    <row r="25" spans="1:11" x14ac:dyDescent="0.3">
      <c r="A25" s="16" t="s">
        <v>17</v>
      </c>
      <c r="B25" s="17"/>
      <c r="C25" s="27" t="s">
        <v>384</v>
      </c>
      <c r="D25" s="28"/>
      <c r="E25" s="28"/>
      <c r="F25" s="28"/>
      <c r="G25" s="39"/>
      <c r="H25" s="39"/>
      <c r="I25" s="9"/>
      <c r="J25" s="9"/>
      <c r="K25" s="9"/>
    </row>
    <row r="26" spans="1:11" x14ac:dyDescent="0.3">
      <c r="A26" s="18">
        <v>1</v>
      </c>
      <c r="B26" s="20">
        <v>42545</v>
      </c>
      <c r="C26" s="21" t="s">
        <v>56</v>
      </c>
      <c r="D26" s="18" t="s">
        <v>57</v>
      </c>
      <c r="E26" s="29" t="s">
        <v>58</v>
      </c>
      <c r="F26" s="19">
        <v>2710</v>
      </c>
      <c r="G26" s="39">
        <v>1250</v>
      </c>
      <c r="H26" s="39">
        <v>1250</v>
      </c>
      <c r="I26" s="80">
        <v>42874</v>
      </c>
      <c r="K26" s="149" t="s">
        <v>309</v>
      </c>
    </row>
    <row r="27" spans="1:11" x14ac:dyDescent="0.3">
      <c r="A27" s="30">
        <v>2</v>
      </c>
      <c r="B27" s="20">
        <v>42643</v>
      </c>
      <c r="C27" s="22" t="s">
        <v>59</v>
      </c>
      <c r="D27" s="18" t="s">
        <v>60</v>
      </c>
      <c r="E27" s="21" t="s">
        <v>61</v>
      </c>
      <c r="F27" s="19">
        <v>900</v>
      </c>
      <c r="G27" s="146">
        <v>900</v>
      </c>
      <c r="H27" s="146">
        <v>0</v>
      </c>
      <c r="I27" s="148" t="s">
        <v>289</v>
      </c>
      <c r="J27" s="125"/>
      <c r="K27" s="125"/>
    </row>
    <row r="28" spans="1:11" x14ac:dyDescent="0.3">
      <c r="A28" s="31"/>
      <c r="B28" s="32"/>
      <c r="C28" s="32"/>
      <c r="D28" s="32"/>
      <c r="E28" s="33" t="s">
        <v>16</v>
      </c>
      <c r="F28" s="34">
        <f>SUM(F26:F27)</f>
        <v>3610</v>
      </c>
      <c r="G28" s="63">
        <f>SUM(G26:G27)</f>
        <v>2150</v>
      </c>
      <c r="H28" s="39"/>
      <c r="I28" s="9"/>
      <c r="J28" s="9"/>
      <c r="K28" s="9"/>
    </row>
    <row r="29" spans="1:11" ht="15" thickBot="1" x14ac:dyDescent="0.35">
      <c r="A29" s="9"/>
      <c r="B29" s="9"/>
      <c r="C29" s="9"/>
      <c r="D29" s="9"/>
      <c r="E29" s="35" t="s">
        <v>62</v>
      </c>
      <c r="F29" s="36"/>
      <c r="G29" s="208">
        <f>SUM(G5,G28,G24,G12)</f>
        <v>18446.900000000001</v>
      </c>
      <c r="H29" s="208">
        <f>SUM(H4:H28)</f>
        <v>12037.6</v>
      </c>
      <c r="I29" s="208">
        <f>G29-H29</f>
        <v>6409.3000000000011</v>
      </c>
      <c r="J29" s="9"/>
      <c r="K29" s="9"/>
    </row>
    <row r="30" spans="1:11" ht="15" thickTop="1" x14ac:dyDescent="0.3">
      <c r="A30" s="9"/>
      <c r="B30" s="3" t="s">
        <v>63</v>
      </c>
      <c r="C30" s="9"/>
      <c r="D30" s="9"/>
      <c r="E30" s="37" t="s">
        <v>173</v>
      </c>
      <c r="F30" s="38">
        <f>F28+F12</f>
        <v>12110</v>
      </c>
      <c r="G30" s="39"/>
      <c r="H30" s="39"/>
      <c r="I30" s="212" t="s">
        <v>310</v>
      </c>
      <c r="J30" s="9"/>
    </row>
    <row r="31" spans="1:11" x14ac:dyDescent="0.3">
      <c r="A31" s="9"/>
      <c r="B31" s="9" t="s">
        <v>65</v>
      </c>
      <c r="C31" s="9"/>
      <c r="D31" s="39">
        <v>15302.36</v>
      </c>
      <c r="E31" s="40" t="s">
        <v>66</v>
      </c>
      <c r="F31" s="41">
        <f>F5+F24</f>
        <v>9471.0400000000009</v>
      </c>
      <c r="G31" s="39"/>
      <c r="H31" s="39"/>
      <c r="I31" s="9"/>
      <c r="J31" s="9"/>
    </row>
    <row r="32" spans="1:11" x14ac:dyDescent="0.3">
      <c r="A32" s="9"/>
      <c r="B32" s="9" t="s">
        <v>67</v>
      </c>
      <c r="C32" s="9"/>
      <c r="D32" s="39">
        <v>15000</v>
      </c>
      <c r="E32" s="9" t="s">
        <v>68</v>
      </c>
      <c r="F32" s="39">
        <f>'[1]HS 2015'!F27</f>
        <v>5420</v>
      </c>
      <c r="G32" s="39"/>
      <c r="H32" s="9"/>
      <c r="I32" s="9"/>
      <c r="J32" s="9"/>
    </row>
    <row r="33" spans="1:10" ht="15" thickBot="1" x14ac:dyDescent="0.35">
      <c r="A33" s="9"/>
      <c r="B33" s="42" t="s">
        <v>69</v>
      </c>
      <c r="C33" s="42"/>
      <c r="D33" s="43">
        <f>SUM(D31:D32)</f>
        <v>30302.36</v>
      </c>
      <c r="E33" s="42" t="s">
        <v>70</v>
      </c>
      <c r="F33" s="43">
        <f>SUM(F30:F32)</f>
        <v>27001.040000000001</v>
      </c>
      <c r="G33" s="43">
        <f>G5+G12+G24+G28</f>
        <v>18446.900000000001</v>
      </c>
      <c r="H33" s="43">
        <f>H29</f>
        <v>12037.6</v>
      </c>
      <c r="I33" s="43">
        <f>G33-H33</f>
        <v>6409.3000000000011</v>
      </c>
      <c r="J33" s="9"/>
    </row>
    <row r="34" spans="1:10" ht="15" thickTop="1" x14ac:dyDescent="0.3"/>
    <row r="35" spans="1:10" x14ac:dyDescent="0.3">
      <c r="E35" s="108"/>
      <c r="F35" s="248"/>
      <c r="G35" s="201"/>
      <c r="H35" s="220"/>
      <c r="I35" s="200"/>
    </row>
    <row r="36" spans="1:10" x14ac:dyDescent="0.3">
      <c r="E36" s="9"/>
      <c r="F36" s="9"/>
      <c r="G36" s="9"/>
      <c r="H36" s="9"/>
      <c r="I36" s="39"/>
    </row>
  </sheetData>
  <hyperlinks>
    <hyperlink ref="C15" r:id="rId1"/>
    <hyperlink ref="E15" r:id="rId2"/>
    <hyperlink ref="E26" r:id="rId3"/>
    <hyperlink ref="C14" r:id="rId4"/>
    <hyperlink ref="E14" r:id="rId5"/>
    <hyperlink ref="E7" r:id="rId6"/>
    <hyperlink ref="E16" r:id="rId7"/>
    <hyperlink ref="E17" r:id="rId8"/>
    <hyperlink ref="E20" r:id="rId9"/>
    <hyperlink ref="C8" r:id="rId10" display="Coming of Age in Sinophone Studies"/>
    <hyperlink ref="E8" r:id="rId11"/>
    <hyperlink ref="C7" r:id="rId12"/>
    <hyperlink ref="C27" r:id="rId13"/>
    <hyperlink ref="E27" r:id="rId14"/>
    <hyperlink ref="C4" r:id="rId15"/>
    <hyperlink ref="E4" r:id="rId16"/>
    <hyperlink ref="E19" r:id="rId17"/>
    <hyperlink ref="C20" r:id="rId18" display="SOCINE-Sociedade Brasileira de Estudos de Cinema e Audiovisual 18.-21.10.2016"/>
    <hyperlink ref="C19" r:id="rId19"/>
    <hyperlink ref="C18" r:id="rId20"/>
    <hyperlink ref="E18" r:id="rId21"/>
    <hyperlink ref="E9" r:id="rId22"/>
    <hyperlink ref="C21" r:id="rId23" display="Minds of Animals: Reflections on the Human – non-Human Continuum"/>
    <hyperlink ref="E21" r:id="rId24"/>
    <hyperlink ref="C22" r:id="rId25"/>
    <hyperlink ref="E22" r:id="rId26"/>
    <hyperlink ref="C10" r:id="rId27" display="Human: Non-Human. Bodies, Things and Matter across Asia and Europe"/>
    <hyperlink ref="E10" r:id="rId28"/>
    <hyperlink ref="C11" r:id="rId29" display="6. „Kolloquium Namenforschung Schweiz“"/>
    <hyperlink ref="E11" r:id="rId30"/>
  </hyperlinks>
  <pageMargins left="0.7" right="0.7" top="0.78740157499999996" bottom="0.78740157499999996" header="0.3" footer="0.3"/>
  <pageSetup paperSize="9" scale="70" orientation="landscape" r:id="rId3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workbookViewId="0">
      <selection activeCell="H19" sqref="H19"/>
    </sheetView>
  </sheetViews>
  <sheetFormatPr baseColWidth="10" defaultRowHeight="13.2" x14ac:dyDescent="0.25"/>
  <cols>
    <col min="1" max="1" width="11.5546875" style="9"/>
    <col min="2" max="2" width="50.109375" style="9" customWidth="1"/>
    <col min="3" max="3" width="17.77734375" style="9" customWidth="1"/>
    <col min="4" max="4" width="10.5546875" style="9" customWidth="1"/>
    <col min="5" max="5" width="14.44140625" style="9" customWidth="1"/>
    <col min="6" max="16384" width="11.5546875" style="9"/>
  </cols>
  <sheetData>
    <row r="1" spans="1:7" x14ac:dyDescent="0.25">
      <c r="A1" s="3" t="s">
        <v>202</v>
      </c>
    </row>
    <row r="2" spans="1:7" x14ac:dyDescent="0.25">
      <c r="A2" s="156"/>
      <c r="B2" s="158" t="s">
        <v>186</v>
      </c>
      <c r="C2" s="159"/>
      <c r="D2" s="159"/>
      <c r="E2" s="160">
        <v>-15302.36</v>
      </c>
      <c r="F2" s="157"/>
      <c r="G2" s="157"/>
    </row>
    <row r="3" spans="1:7" ht="18.600000000000001" customHeight="1" x14ac:dyDescent="0.25">
      <c r="A3" s="161">
        <v>42422</v>
      </c>
      <c r="B3" s="162" t="s">
        <v>71</v>
      </c>
      <c r="C3" s="163">
        <v>1083.6500000000001</v>
      </c>
      <c r="D3" s="164"/>
      <c r="E3" s="165">
        <v>-14218.71</v>
      </c>
      <c r="F3" s="157"/>
      <c r="G3" s="157"/>
    </row>
    <row r="4" spans="1:7" x14ac:dyDescent="0.25">
      <c r="A4" s="161">
        <v>42438</v>
      </c>
      <c r="B4" s="162" t="s">
        <v>187</v>
      </c>
      <c r="C4" s="164">
        <v>983.05</v>
      </c>
      <c r="D4" s="164"/>
      <c r="E4" s="165">
        <v>-13235.66</v>
      </c>
      <c r="F4" s="157"/>
      <c r="G4" s="157"/>
    </row>
    <row r="5" spans="1:7" x14ac:dyDescent="0.25">
      <c r="A5" s="161">
        <v>42438</v>
      </c>
      <c r="B5" s="162" t="s">
        <v>74</v>
      </c>
      <c r="C5" s="164">
        <v>478</v>
      </c>
      <c r="D5" s="164"/>
      <c r="E5" s="165">
        <v>-12757.66</v>
      </c>
      <c r="F5" s="157"/>
      <c r="G5" s="157"/>
    </row>
    <row r="6" spans="1:7" x14ac:dyDescent="0.25">
      <c r="A6" s="161">
        <v>42482</v>
      </c>
      <c r="B6" s="162" t="s">
        <v>75</v>
      </c>
      <c r="C6" s="163">
        <v>1250</v>
      </c>
      <c r="D6" s="164"/>
      <c r="E6" s="165">
        <v>-11507.66</v>
      </c>
      <c r="F6" s="157"/>
      <c r="G6" s="157"/>
    </row>
    <row r="7" spans="1:7" x14ac:dyDescent="0.25">
      <c r="A7" s="161">
        <v>42482</v>
      </c>
      <c r="B7" s="162" t="s">
        <v>76</v>
      </c>
      <c r="C7" s="164">
        <v>570</v>
      </c>
      <c r="D7" s="164"/>
      <c r="E7" s="165">
        <v>-10937.66</v>
      </c>
      <c r="F7" s="157"/>
      <c r="G7" s="157"/>
    </row>
    <row r="8" spans="1:7" x14ac:dyDescent="0.25">
      <c r="A8" s="161">
        <v>42482</v>
      </c>
      <c r="B8" s="162" t="s">
        <v>188</v>
      </c>
      <c r="C8" s="164">
        <v>477.04</v>
      </c>
      <c r="D8" s="164"/>
      <c r="E8" s="165">
        <v>-10460.620000000001</v>
      </c>
      <c r="F8" s="157"/>
      <c r="G8" s="157"/>
    </row>
    <row r="9" spans="1:7" x14ac:dyDescent="0.25">
      <c r="A9" s="161">
        <v>42529</v>
      </c>
      <c r="B9" s="162" t="s">
        <v>77</v>
      </c>
      <c r="C9" s="163">
        <v>2000</v>
      </c>
      <c r="D9" s="164"/>
      <c r="E9" s="165">
        <v>-8460.6200000000008</v>
      </c>
      <c r="F9" s="157"/>
      <c r="G9" s="157"/>
    </row>
    <row r="10" spans="1:7" x14ac:dyDescent="0.25">
      <c r="A10" s="161">
        <v>42555</v>
      </c>
      <c r="B10" s="162" t="s">
        <v>189</v>
      </c>
      <c r="C10" s="164"/>
      <c r="D10" s="163">
        <v>15000</v>
      </c>
      <c r="E10" s="165">
        <v>-23460.62</v>
      </c>
      <c r="F10" s="157"/>
      <c r="G10" s="157"/>
    </row>
    <row r="11" spans="1:7" x14ac:dyDescent="0.25">
      <c r="A11" s="161">
        <v>42580</v>
      </c>
      <c r="B11" s="162" t="s">
        <v>190</v>
      </c>
      <c r="C11" s="164">
        <v>948.25</v>
      </c>
      <c r="D11" s="164"/>
      <c r="E11" s="165">
        <v>-22512.37</v>
      </c>
      <c r="F11" s="157"/>
      <c r="G11" s="157"/>
    </row>
    <row r="12" spans="1:7" x14ac:dyDescent="0.25">
      <c r="A12" s="161">
        <v>42580</v>
      </c>
      <c r="B12" s="162" t="s">
        <v>191</v>
      </c>
      <c r="C12" s="163">
        <v>1250</v>
      </c>
      <c r="D12" s="164"/>
      <c r="E12" s="165">
        <v>-21262.37</v>
      </c>
      <c r="F12" s="157"/>
      <c r="G12" s="157"/>
    </row>
    <row r="13" spans="1:7" x14ac:dyDescent="0.25">
      <c r="A13" s="161">
        <v>42606</v>
      </c>
      <c r="B13" s="162" t="s">
        <v>80</v>
      </c>
      <c r="C13" s="164">
        <v>171</v>
      </c>
      <c r="D13" s="164"/>
      <c r="E13" s="165">
        <v>-21091.37</v>
      </c>
      <c r="F13" s="157"/>
      <c r="G13" s="157"/>
    </row>
    <row r="14" spans="1:7" x14ac:dyDescent="0.25">
      <c r="A14" s="161">
        <v>42608</v>
      </c>
      <c r="B14" s="162" t="s">
        <v>81</v>
      </c>
      <c r="C14" s="164">
        <v>600</v>
      </c>
      <c r="D14" s="164"/>
      <c r="E14" s="165">
        <v>-20491.37</v>
      </c>
      <c r="F14" s="157"/>
      <c r="G14" s="157"/>
    </row>
    <row r="15" spans="1:7" x14ac:dyDescent="0.25">
      <c r="A15" s="161">
        <v>42612</v>
      </c>
      <c r="B15" s="162" t="s">
        <v>192</v>
      </c>
      <c r="C15" s="164">
        <v>762.6</v>
      </c>
      <c r="D15" s="164"/>
      <c r="E15" s="165">
        <v>-19728.77</v>
      </c>
      <c r="F15" s="157"/>
      <c r="G15" s="157"/>
    </row>
    <row r="16" spans="1:7" x14ac:dyDescent="0.25">
      <c r="A16" s="161">
        <v>42735</v>
      </c>
      <c r="B16" s="162" t="s">
        <v>193</v>
      </c>
      <c r="C16" s="164">
        <v>114.2</v>
      </c>
      <c r="D16" s="164"/>
      <c r="E16" s="165">
        <v>-19614.57</v>
      </c>
      <c r="F16" s="157"/>
      <c r="G16" s="157"/>
    </row>
    <row r="17" spans="1:7" x14ac:dyDescent="0.25">
      <c r="A17" s="161">
        <v>42735</v>
      </c>
      <c r="B17" s="162" t="s">
        <v>194</v>
      </c>
      <c r="C17" s="164">
        <v>144</v>
      </c>
      <c r="D17" s="164"/>
      <c r="E17" s="165">
        <v>-19470.57</v>
      </c>
      <c r="F17" s="157"/>
      <c r="G17" s="157"/>
    </row>
    <row r="18" spans="1:7" x14ac:dyDescent="0.25">
      <c r="A18" s="161">
        <v>42735</v>
      </c>
      <c r="B18" s="162" t="s">
        <v>195</v>
      </c>
      <c r="C18" s="164">
        <v>600</v>
      </c>
      <c r="D18" s="164"/>
      <c r="E18" s="165">
        <v>-18870.57</v>
      </c>
      <c r="F18" s="157"/>
      <c r="G18" s="157"/>
    </row>
    <row r="19" spans="1:7" x14ac:dyDescent="0.25">
      <c r="A19" s="161">
        <v>42735</v>
      </c>
      <c r="B19" s="162" t="s">
        <v>196</v>
      </c>
      <c r="C19" s="163">
        <v>1250</v>
      </c>
      <c r="D19" s="164"/>
      <c r="E19" s="165">
        <v>-17620.57</v>
      </c>
      <c r="F19" s="157"/>
      <c r="G19" s="157"/>
    </row>
    <row r="20" spans="1:7" x14ac:dyDescent="0.25">
      <c r="A20" s="161">
        <v>42735</v>
      </c>
      <c r="B20" s="162" t="s">
        <v>197</v>
      </c>
      <c r="C20" s="164">
        <v>600</v>
      </c>
      <c r="D20" s="164"/>
      <c r="E20" s="165">
        <v>-17020.57</v>
      </c>
      <c r="F20" s="157"/>
      <c r="G20" s="157"/>
    </row>
    <row r="21" spans="1:7" x14ac:dyDescent="0.25">
      <c r="A21" s="161">
        <v>42735</v>
      </c>
      <c r="B21" s="162" t="s">
        <v>198</v>
      </c>
      <c r="C21" s="164">
        <v>583.9</v>
      </c>
      <c r="D21" s="164"/>
      <c r="E21" s="165">
        <v>-16436.669999999998</v>
      </c>
      <c r="F21" s="157"/>
      <c r="G21" s="157"/>
    </row>
    <row r="22" spans="1:7" x14ac:dyDescent="0.25">
      <c r="A22" s="161">
        <v>42735</v>
      </c>
      <c r="B22" s="162" t="s">
        <v>199</v>
      </c>
      <c r="C22" s="164">
        <v>237</v>
      </c>
      <c r="D22" s="164"/>
      <c r="E22" s="165">
        <v>-16199.67</v>
      </c>
      <c r="F22" s="157"/>
      <c r="G22" s="157"/>
    </row>
    <row r="23" spans="1:7" x14ac:dyDescent="0.25">
      <c r="A23" s="161">
        <v>42735</v>
      </c>
      <c r="B23" s="162" t="s">
        <v>200</v>
      </c>
      <c r="C23" s="163">
        <v>1250</v>
      </c>
      <c r="D23" s="164"/>
      <c r="E23" s="165">
        <v>-14949.67</v>
      </c>
      <c r="F23" s="157"/>
      <c r="G23" s="157"/>
    </row>
    <row r="24" spans="1:7" x14ac:dyDescent="0.25">
      <c r="A24" s="162"/>
      <c r="B24" s="166" t="s">
        <v>201</v>
      </c>
      <c r="C24" s="167">
        <v>15352.69</v>
      </c>
      <c r="D24" s="167">
        <v>15000</v>
      </c>
      <c r="E24" s="164"/>
      <c r="F24" s="157"/>
      <c r="G24" s="157"/>
    </row>
    <row r="27" spans="1:7" x14ac:dyDescent="0.25">
      <c r="B27" s="9" t="s">
        <v>203</v>
      </c>
      <c r="D27" s="167">
        <v>15000</v>
      </c>
    </row>
    <row r="29" spans="1:7" x14ac:dyDescent="0.25">
      <c r="A29" s="168" t="s">
        <v>204</v>
      </c>
      <c r="B29" s="168" t="s">
        <v>205</v>
      </c>
      <c r="C29" s="168"/>
      <c r="D29" s="168"/>
      <c r="E29" s="169">
        <v>29949.67</v>
      </c>
      <c r="F29" s="39"/>
    </row>
    <row r="32" spans="1:7" x14ac:dyDescent="0.25">
      <c r="B32" s="3" t="s">
        <v>206</v>
      </c>
    </row>
    <row r="33" spans="1:5" x14ac:dyDescent="0.25">
      <c r="A33" s="12">
        <v>42736</v>
      </c>
      <c r="B33" s="9" t="s">
        <v>207</v>
      </c>
      <c r="C33" s="9" t="s">
        <v>208</v>
      </c>
      <c r="D33" s="39">
        <v>2000</v>
      </c>
    </row>
    <row r="34" spans="1:5" x14ac:dyDescent="0.25">
      <c r="A34" s="12">
        <v>42736</v>
      </c>
      <c r="B34" s="9" t="s">
        <v>330</v>
      </c>
      <c r="C34" s="9" t="s">
        <v>209</v>
      </c>
      <c r="D34" s="39">
        <v>68</v>
      </c>
    </row>
    <row r="35" spans="1:5" x14ac:dyDescent="0.25">
      <c r="A35" s="12">
        <v>42736</v>
      </c>
      <c r="B35" s="9" t="s">
        <v>210</v>
      </c>
      <c r="C35" s="9" t="s">
        <v>183</v>
      </c>
      <c r="D35" s="39">
        <v>600</v>
      </c>
    </row>
    <row r="36" spans="1:5" x14ac:dyDescent="0.25">
      <c r="A36" s="12">
        <v>42736</v>
      </c>
      <c r="B36" s="9" t="s">
        <v>211</v>
      </c>
      <c r="C36" s="9" t="s">
        <v>183</v>
      </c>
      <c r="D36" s="39">
        <v>600</v>
      </c>
    </row>
    <row r="37" spans="1:5" x14ac:dyDescent="0.25">
      <c r="A37" s="12">
        <v>42736</v>
      </c>
      <c r="B37" s="9" t="s">
        <v>212</v>
      </c>
      <c r="C37" s="9" t="s">
        <v>183</v>
      </c>
      <c r="D37" s="39">
        <v>981</v>
      </c>
    </row>
    <row r="38" spans="1:5" x14ac:dyDescent="0.25">
      <c r="A38" s="12">
        <v>42736</v>
      </c>
      <c r="B38" s="9" t="s">
        <v>213</v>
      </c>
      <c r="C38" s="9" t="s">
        <v>183</v>
      </c>
      <c r="D38" s="39">
        <v>1250</v>
      </c>
    </row>
    <row r="39" spans="1:5" x14ac:dyDescent="0.25">
      <c r="A39" s="105">
        <v>42736</v>
      </c>
      <c r="B39" s="148" t="s">
        <v>214</v>
      </c>
      <c r="C39" s="148" t="s">
        <v>221</v>
      </c>
      <c r="D39" s="155">
        <v>150.30000000000001</v>
      </c>
      <c r="E39" s="148" t="s">
        <v>222</v>
      </c>
    </row>
    <row r="40" spans="1:5" x14ac:dyDescent="0.25">
      <c r="A40" s="12">
        <v>42736</v>
      </c>
      <c r="B40" s="9" t="s">
        <v>215</v>
      </c>
      <c r="C40" s="9" t="s">
        <v>115</v>
      </c>
      <c r="D40" s="39">
        <v>2000</v>
      </c>
    </row>
    <row r="41" spans="1:5" x14ac:dyDescent="0.25">
      <c r="A41" s="12">
        <v>42736</v>
      </c>
      <c r="B41" s="9" t="s">
        <v>216</v>
      </c>
      <c r="C41" s="9" t="s">
        <v>115</v>
      </c>
      <c r="D41" s="39">
        <v>2000</v>
      </c>
    </row>
    <row r="42" spans="1:5" x14ac:dyDescent="0.25">
      <c r="A42" s="12">
        <v>42736</v>
      </c>
      <c r="B42" s="9" t="s">
        <v>217</v>
      </c>
      <c r="C42" s="9" t="s">
        <v>183</v>
      </c>
      <c r="D42" s="39">
        <v>2000</v>
      </c>
    </row>
    <row r="43" spans="1:5" x14ac:dyDescent="0.25">
      <c r="A43" s="12">
        <v>42736</v>
      </c>
      <c r="B43" s="9" t="s">
        <v>218</v>
      </c>
      <c r="C43" s="9" t="s">
        <v>115</v>
      </c>
      <c r="D43" s="39">
        <v>2000</v>
      </c>
    </row>
    <row r="44" spans="1:5" x14ac:dyDescent="0.25">
      <c r="A44" s="12">
        <v>42736</v>
      </c>
      <c r="B44" s="9" t="s">
        <v>219</v>
      </c>
      <c r="C44" s="9" t="s">
        <v>115</v>
      </c>
      <c r="D44" s="39">
        <v>500</v>
      </c>
    </row>
    <row r="45" spans="1:5" x14ac:dyDescent="0.25">
      <c r="A45" s="12">
        <v>42736</v>
      </c>
      <c r="B45" s="9" t="s">
        <v>220</v>
      </c>
      <c r="C45" s="9" t="s">
        <v>115</v>
      </c>
      <c r="D45" s="39">
        <v>900</v>
      </c>
    </row>
    <row r="46" spans="1:5" ht="13.8" thickBot="1" x14ac:dyDescent="0.3">
      <c r="A46" s="66" t="s">
        <v>16</v>
      </c>
      <c r="B46" s="42"/>
      <c r="C46" s="66"/>
      <c r="D46" s="67">
        <v>15049.3</v>
      </c>
    </row>
    <row r="47" spans="1:5" ht="13.8" thickTop="1" x14ac:dyDescent="0.25"/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topLeftCell="A2" workbookViewId="0">
      <selection activeCell="E29" sqref="E29"/>
    </sheetView>
  </sheetViews>
  <sheetFormatPr baseColWidth="10" defaultRowHeight="14.4" x14ac:dyDescent="0.3"/>
  <cols>
    <col min="1" max="1" width="10.5546875" customWidth="1"/>
    <col min="2" max="2" width="35.33203125" customWidth="1"/>
    <col min="3" max="3" width="9.109375" customWidth="1"/>
  </cols>
  <sheetData>
    <row r="1" spans="1:5" x14ac:dyDescent="0.3">
      <c r="A1" s="3" t="s">
        <v>202</v>
      </c>
      <c r="B1" s="9"/>
      <c r="C1" s="9"/>
      <c r="D1" s="9"/>
      <c r="E1" s="9"/>
    </row>
    <row r="2" spans="1:5" x14ac:dyDescent="0.3">
      <c r="A2" s="156"/>
      <c r="B2" s="158" t="s">
        <v>186</v>
      </c>
      <c r="C2" s="159"/>
      <c r="D2" s="159"/>
      <c r="E2" s="160">
        <v>-15302.36</v>
      </c>
    </row>
    <row r="3" spans="1:5" x14ac:dyDescent="0.3">
      <c r="A3" s="161">
        <v>42422</v>
      </c>
      <c r="B3" s="162" t="s">
        <v>71</v>
      </c>
      <c r="C3" s="163">
        <v>1083.6500000000001</v>
      </c>
      <c r="D3" s="164"/>
      <c r="E3" s="165">
        <v>-14218.71</v>
      </c>
    </row>
    <row r="4" spans="1:5" x14ac:dyDescent="0.3">
      <c r="A4" s="161">
        <v>42438</v>
      </c>
      <c r="B4" s="162" t="s">
        <v>187</v>
      </c>
      <c r="C4" s="164">
        <v>983.05</v>
      </c>
      <c r="D4" s="164"/>
      <c r="E4" s="165">
        <v>-13235.66</v>
      </c>
    </row>
    <row r="5" spans="1:5" x14ac:dyDescent="0.3">
      <c r="A5" s="161">
        <v>42438</v>
      </c>
      <c r="B5" s="162" t="s">
        <v>74</v>
      </c>
      <c r="C5" s="164">
        <v>478</v>
      </c>
      <c r="D5" s="164"/>
      <c r="E5" s="165">
        <v>-12757.66</v>
      </c>
    </row>
    <row r="6" spans="1:5" x14ac:dyDescent="0.3">
      <c r="A6" s="161">
        <v>42482</v>
      </c>
      <c r="B6" s="162" t="s">
        <v>75</v>
      </c>
      <c r="C6" s="163">
        <v>1250</v>
      </c>
      <c r="D6" s="164"/>
      <c r="E6" s="165">
        <v>-11507.66</v>
      </c>
    </row>
    <row r="7" spans="1:5" x14ac:dyDescent="0.3">
      <c r="A7" s="161">
        <v>42482</v>
      </c>
      <c r="B7" s="162" t="s">
        <v>76</v>
      </c>
      <c r="C7" s="164">
        <v>570</v>
      </c>
      <c r="D7" s="164"/>
      <c r="E7" s="165">
        <v>-10937.66</v>
      </c>
    </row>
    <row r="8" spans="1:5" x14ac:dyDescent="0.3">
      <c r="A8" s="161">
        <v>42482</v>
      </c>
      <c r="B8" s="162" t="s">
        <v>188</v>
      </c>
      <c r="C8" s="164">
        <v>477.04</v>
      </c>
      <c r="D8" s="164"/>
      <c r="E8" s="165">
        <v>-10460.620000000001</v>
      </c>
    </row>
    <row r="9" spans="1:5" x14ac:dyDescent="0.3">
      <c r="A9" s="161">
        <v>42529</v>
      </c>
      <c r="B9" s="162" t="s">
        <v>77</v>
      </c>
      <c r="C9" s="163">
        <v>2000</v>
      </c>
      <c r="D9" s="164"/>
      <c r="E9" s="165">
        <v>-8460.6200000000008</v>
      </c>
    </row>
    <row r="10" spans="1:5" x14ac:dyDescent="0.3">
      <c r="A10" s="161">
        <v>42555</v>
      </c>
      <c r="B10" s="162" t="s">
        <v>189</v>
      </c>
      <c r="C10" s="164"/>
      <c r="D10" s="163">
        <v>15000</v>
      </c>
      <c r="E10" s="165">
        <v>-23460.62</v>
      </c>
    </row>
    <row r="11" spans="1:5" x14ac:dyDescent="0.3">
      <c r="A11" s="161">
        <v>42580</v>
      </c>
      <c r="B11" s="162" t="s">
        <v>190</v>
      </c>
      <c r="C11" s="164">
        <v>948.25</v>
      </c>
      <c r="D11" s="164"/>
      <c r="E11" s="165">
        <v>-22512.37</v>
      </c>
    </row>
    <row r="12" spans="1:5" x14ac:dyDescent="0.3">
      <c r="A12" s="161">
        <v>42580</v>
      </c>
      <c r="B12" s="162" t="s">
        <v>191</v>
      </c>
      <c r="C12" s="163">
        <v>1250</v>
      </c>
      <c r="D12" s="164"/>
      <c r="E12" s="165">
        <v>-21262.37</v>
      </c>
    </row>
    <row r="13" spans="1:5" x14ac:dyDescent="0.3">
      <c r="A13" s="161">
        <v>42606</v>
      </c>
      <c r="B13" s="162" t="s">
        <v>80</v>
      </c>
      <c r="C13" s="164">
        <v>171</v>
      </c>
      <c r="D13" s="164"/>
      <c r="E13" s="165">
        <v>-21091.37</v>
      </c>
    </row>
    <row r="14" spans="1:5" x14ac:dyDescent="0.3">
      <c r="A14" s="161">
        <v>42608</v>
      </c>
      <c r="B14" s="162" t="s">
        <v>81</v>
      </c>
      <c r="C14" s="164">
        <v>600</v>
      </c>
      <c r="D14" s="164"/>
      <c r="E14" s="165">
        <v>-20491.37</v>
      </c>
    </row>
    <row r="15" spans="1:5" x14ac:dyDescent="0.3">
      <c r="A15" s="161">
        <v>42612</v>
      </c>
      <c r="B15" s="162" t="s">
        <v>192</v>
      </c>
      <c r="C15" s="164">
        <v>762.6</v>
      </c>
      <c r="D15" s="164"/>
      <c r="E15" s="165">
        <v>-19728.77</v>
      </c>
    </row>
    <row r="16" spans="1:5" x14ac:dyDescent="0.3">
      <c r="A16" s="161">
        <v>42735</v>
      </c>
      <c r="B16" s="162" t="s">
        <v>193</v>
      </c>
      <c r="C16" s="164">
        <v>114.2</v>
      </c>
      <c r="D16" s="164"/>
      <c r="E16" s="165">
        <v>-19614.57</v>
      </c>
    </row>
    <row r="17" spans="1:5" x14ac:dyDescent="0.3">
      <c r="A17" s="161">
        <v>42735</v>
      </c>
      <c r="B17" s="162" t="s">
        <v>194</v>
      </c>
      <c r="C17" s="164">
        <v>144</v>
      </c>
      <c r="D17" s="164"/>
      <c r="E17" s="165">
        <v>-19470.57</v>
      </c>
    </row>
    <row r="18" spans="1:5" x14ac:dyDescent="0.3">
      <c r="A18" s="161">
        <v>42735</v>
      </c>
      <c r="B18" s="162" t="s">
        <v>195</v>
      </c>
      <c r="C18" s="164">
        <v>600</v>
      </c>
      <c r="D18" s="164"/>
      <c r="E18" s="165">
        <v>-18870.57</v>
      </c>
    </row>
    <row r="19" spans="1:5" x14ac:dyDescent="0.3">
      <c r="A19" s="161">
        <v>42735</v>
      </c>
      <c r="B19" s="162" t="s">
        <v>196</v>
      </c>
      <c r="C19" s="163">
        <v>1250</v>
      </c>
      <c r="D19" s="164"/>
      <c r="E19" s="165">
        <v>-17620.57</v>
      </c>
    </row>
    <row r="20" spans="1:5" x14ac:dyDescent="0.3">
      <c r="A20" s="161">
        <v>42735</v>
      </c>
      <c r="B20" s="162" t="s">
        <v>197</v>
      </c>
      <c r="C20" s="164">
        <v>600</v>
      </c>
      <c r="D20" s="164"/>
      <c r="E20" s="165">
        <v>-17020.57</v>
      </c>
    </row>
    <row r="21" spans="1:5" x14ac:dyDescent="0.3">
      <c r="A21" s="161">
        <v>42735</v>
      </c>
      <c r="B21" s="162" t="s">
        <v>198</v>
      </c>
      <c r="C21" s="164">
        <v>583.9</v>
      </c>
      <c r="D21" s="164"/>
      <c r="E21" s="165">
        <v>-16436.669999999998</v>
      </c>
    </row>
    <row r="22" spans="1:5" x14ac:dyDescent="0.3">
      <c r="A22" s="161">
        <v>42735</v>
      </c>
      <c r="B22" s="162" t="s">
        <v>199</v>
      </c>
      <c r="C22" s="164">
        <v>237</v>
      </c>
      <c r="D22" s="164"/>
      <c r="E22" s="165">
        <v>-16199.67</v>
      </c>
    </row>
    <row r="23" spans="1:5" x14ac:dyDescent="0.3">
      <c r="A23" s="161">
        <v>42735</v>
      </c>
      <c r="B23" s="162" t="s">
        <v>200</v>
      </c>
      <c r="C23" s="163">
        <v>1250</v>
      </c>
      <c r="D23" s="164"/>
      <c r="E23" s="165">
        <v>-14949.67</v>
      </c>
    </row>
    <row r="24" spans="1:5" x14ac:dyDescent="0.3">
      <c r="A24" s="162"/>
      <c r="B24" s="166" t="s">
        <v>227</v>
      </c>
      <c r="C24" s="167">
        <v>15352.69</v>
      </c>
      <c r="D24" s="167">
        <v>15000</v>
      </c>
      <c r="E24" s="164"/>
    </row>
    <row r="25" spans="1:5" x14ac:dyDescent="0.3">
      <c r="A25" s="9"/>
      <c r="B25" s="3" t="s">
        <v>225</v>
      </c>
      <c r="C25" s="63">
        <v>14949.67</v>
      </c>
      <c r="D25" s="9"/>
      <c r="E25" s="9"/>
    </row>
    <row r="26" spans="1:5" x14ac:dyDescent="0.3">
      <c r="B26" s="3" t="s">
        <v>228</v>
      </c>
      <c r="C26" s="63">
        <v>15000</v>
      </c>
    </row>
    <row r="27" spans="1:5" x14ac:dyDescent="0.3">
      <c r="B27" s="3" t="s">
        <v>226</v>
      </c>
      <c r="C27" s="63">
        <f>SUM(C25:C26)</f>
        <v>29949.67</v>
      </c>
      <c r="E27" s="63"/>
    </row>
  </sheetData>
  <pageMargins left="0.7" right="0.7" top="0.78740157499999996" bottom="0.78740157499999996" header="0.3" footer="0.3"/>
  <pageSetup paperSize="9" orientation="portrait" r:id="rId1"/>
  <ignoredErrors>
    <ignoredError sqref="C27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topLeftCell="A2" zoomScaleNormal="100" workbookViewId="0">
      <selection activeCell="G24" sqref="G24"/>
    </sheetView>
  </sheetViews>
  <sheetFormatPr baseColWidth="10" defaultRowHeight="14.4" x14ac:dyDescent="0.3"/>
  <cols>
    <col min="3" max="3" width="60.21875" customWidth="1"/>
    <col min="4" max="4" width="12.88671875" customWidth="1"/>
    <col min="5" max="5" width="27.6640625" customWidth="1"/>
    <col min="9" max="9" width="15.5546875" customWidth="1"/>
  </cols>
  <sheetData>
    <row r="1" spans="1:11" x14ac:dyDescent="0.3">
      <c r="A1" s="3" t="s">
        <v>224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1" x14ac:dyDescent="0.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9"/>
    </row>
    <row r="3" spans="1:11" x14ac:dyDescent="0.3">
      <c r="A3" s="16" t="s">
        <v>17</v>
      </c>
      <c r="B3" s="17"/>
      <c r="C3" s="16" t="s">
        <v>12</v>
      </c>
      <c r="D3" s="18"/>
      <c r="E3" s="18"/>
      <c r="F3" s="19"/>
      <c r="G3" s="8"/>
      <c r="H3" s="52"/>
      <c r="I3" s="12"/>
      <c r="J3" s="12"/>
      <c r="K3" s="9"/>
    </row>
    <row r="4" spans="1:11" x14ac:dyDescent="0.3">
      <c r="A4" s="18">
        <v>1</v>
      </c>
      <c r="B4" s="20">
        <v>42793</v>
      </c>
      <c r="C4" s="116" t="s">
        <v>155</v>
      </c>
      <c r="D4" s="117" t="s">
        <v>14</v>
      </c>
      <c r="E4" s="116" t="s">
        <v>156</v>
      </c>
      <c r="F4" s="19">
        <v>2000</v>
      </c>
      <c r="G4" s="94">
        <v>2000</v>
      </c>
      <c r="H4" s="312">
        <v>2000</v>
      </c>
      <c r="I4" s="192">
        <v>43014</v>
      </c>
      <c r="J4" s="12">
        <v>42849</v>
      </c>
      <c r="K4" s="8"/>
    </row>
    <row r="5" spans="1:11" x14ac:dyDescent="0.3">
      <c r="A5" s="18">
        <v>2</v>
      </c>
      <c r="B5" s="20">
        <v>42794</v>
      </c>
      <c r="C5" s="118" t="s">
        <v>159</v>
      </c>
      <c r="D5" s="119" t="s">
        <v>14</v>
      </c>
      <c r="E5" s="116" t="s">
        <v>157</v>
      </c>
      <c r="F5" s="19">
        <v>2000</v>
      </c>
      <c r="G5" s="94">
        <v>2000</v>
      </c>
      <c r="H5" s="148" t="s">
        <v>289</v>
      </c>
      <c r="I5" s="12">
        <v>43168</v>
      </c>
      <c r="J5" s="12">
        <v>42849</v>
      </c>
      <c r="K5" s="9" t="s">
        <v>327</v>
      </c>
    </row>
    <row r="6" spans="1:11" x14ac:dyDescent="0.3">
      <c r="A6" s="18">
        <v>3</v>
      </c>
      <c r="B6" s="20">
        <v>42772</v>
      </c>
      <c r="C6" s="119" t="s">
        <v>160</v>
      </c>
      <c r="D6" s="119" t="s">
        <v>14</v>
      </c>
      <c r="E6" s="116" t="s">
        <v>158</v>
      </c>
      <c r="F6" s="19">
        <v>2000</v>
      </c>
      <c r="G6" s="94">
        <v>2000</v>
      </c>
      <c r="H6" s="148" t="s">
        <v>289</v>
      </c>
      <c r="J6" s="12">
        <v>42849</v>
      </c>
    </row>
    <row r="7" spans="1:11" x14ac:dyDescent="0.3">
      <c r="A7" s="18"/>
      <c r="B7" s="18"/>
      <c r="C7" s="18"/>
      <c r="D7" s="18"/>
      <c r="E7" s="16" t="s">
        <v>16</v>
      </c>
      <c r="F7" s="23">
        <f>SUM(F4:F6)</f>
        <v>6000</v>
      </c>
      <c r="G7" s="54">
        <f>SUM(G4:G6)</f>
        <v>6000</v>
      </c>
      <c r="H7" s="218"/>
      <c r="I7" s="9"/>
      <c r="J7" s="9"/>
      <c r="K7" s="8"/>
    </row>
    <row r="8" spans="1:11" x14ac:dyDescent="0.3">
      <c r="A8" s="16" t="s">
        <v>17</v>
      </c>
      <c r="B8" s="18"/>
      <c r="C8" s="16" t="s">
        <v>28</v>
      </c>
      <c r="D8" s="18"/>
      <c r="E8" s="16"/>
      <c r="F8" s="23"/>
      <c r="G8" s="8"/>
      <c r="H8" s="218"/>
      <c r="I8" s="9"/>
      <c r="J8" s="9"/>
      <c r="K8" s="8"/>
    </row>
    <row r="9" spans="1:11" x14ac:dyDescent="0.3">
      <c r="A9" s="18">
        <v>1</v>
      </c>
      <c r="B9" s="20">
        <v>42718</v>
      </c>
      <c r="C9" s="18" t="s">
        <v>161</v>
      </c>
      <c r="D9" s="18" t="s">
        <v>162</v>
      </c>
      <c r="E9" s="18" t="s">
        <v>163</v>
      </c>
      <c r="F9" s="19">
        <v>1250</v>
      </c>
      <c r="G9" s="8">
        <v>1250</v>
      </c>
      <c r="H9" s="219">
        <v>808</v>
      </c>
      <c r="I9" s="192">
        <v>42905</v>
      </c>
      <c r="J9" s="12">
        <v>42849</v>
      </c>
      <c r="K9" s="8"/>
    </row>
    <row r="10" spans="1:11" x14ac:dyDescent="0.3">
      <c r="A10" s="18">
        <v>2</v>
      </c>
      <c r="B10" s="20">
        <v>42794</v>
      </c>
      <c r="C10" s="18" t="s">
        <v>164</v>
      </c>
      <c r="D10" s="18" t="s">
        <v>131</v>
      </c>
      <c r="E10" s="18" t="s">
        <v>165</v>
      </c>
      <c r="F10" s="19">
        <v>1012.45</v>
      </c>
      <c r="G10" s="94">
        <v>1012.45</v>
      </c>
      <c r="H10" s="148" t="s">
        <v>289</v>
      </c>
      <c r="J10" s="192">
        <v>42849</v>
      </c>
    </row>
    <row r="11" spans="1:11" x14ac:dyDescent="0.3">
      <c r="A11" s="18"/>
      <c r="B11" s="18"/>
      <c r="C11" s="18"/>
      <c r="D11" s="18"/>
      <c r="E11" s="16" t="s">
        <v>16</v>
      </c>
      <c r="F11" s="23">
        <f>SUM(F9:F10)</f>
        <v>2262.4499999999998</v>
      </c>
      <c r="G11" s="54">
        <f>SUM(G9:G10)</f>
        <v>2262.4499999999998</v>
      </c>
      <c r="H11" s="218"/>
      <c r="I11" s="9"/>
      <c r="J11" s="9"/>
      <c r="K11" s="8"/>
    </row>
    <row r="12" spans="1:11" x14ac:dyDescent="0.3">
      <c r="A12" s="4" t="s">
        <v>153</v>
      </c>
      <c r="B12" s="5"/>
      <c r="C12" s="4" t="s">
        <v>12</v>
      </c>
      <c r="D12" s="5"/>
      <c r="E12" s="5"/>
      <c r="F12" s="5"/>
      <c r="G12" s="8"/>
      <c r="H12" s="218"/>
      <c r="I12" s="9"/>
      <c r="J12" s="9"/>
      <c r="K12" s="8"/>
    </row>
    <row r="13" spans="1:11" x14ac:dyDescent="0.3">
      <c r="A13" s="5">
        <v>1</v>
      </c>
      <c r="B13" s="24">
        <v>42794</v>
      </c>
      <c r="C13" s="120" t="s">
        <v>166</v>
      </c>
      <c r="D13" s="121" t="s">
        <v>167</v>
      </c>
      <c r="E13" s="120" t="s">
        <v>168</v>
      </c>
      <c r="F13" s="25">
        <v>2000</v>
      </c>
      <c r="G13" s="8"/>
      <c r="H13" s="219"/>
      <c r="I13" s="9"/>
      <c r="J13" s="12">
        <v>42849</v>
      </c>
      <c r="K13" s="9" t="s">
        <v>328</v>
      </c>
    </row>
    <row r="14" spans="1:11" x14ac:dyDescent="0.3">
      <c r="A14" s="5">
        <v>2</v>
      </c>
      <c r="B14" s="24">
        <v>42793</v>
      </c>
      <c r="C14" s="120" t="s">
        <v>170</v>
      </c>
      <c r="D14" s="121" t="s">
        <v>14</v>
      </c>
      <c r="E14" s="122" t="s">
        <v>169</v>
      </c>
      <c r="F14" s="25">
        <v>2500</v>
      </c>
      <c r="G14" s="94">
        <v>2000</v>
      </c>
      <c r="H14" s="221" t="s">
        <v>115</v>
      </c>
      <c r="I14" s="9"/>
      <c r="J14" s="12">
        <v>42849</v>
      </c>
      <c r="K14" s="9" t="s">
        <v>327</v>
      </c>
    </row>
    <row r="15" spans="1:11" x14ac:dyDescent="0.3">
      <c r="A15" s="5"/>
      <c r="B15" s="24"/>
      <c r="C15" s="10"/>
      <c r="D15" s="5"/>
      <c r="E15" s="123" t="s">
        <v>16</v>
      </c>
      <c r="F15" s="124">
        <f>SUM(F13:F14)</f>
        <v>4500</v>
      </c>
      <c r="G15" s="54">
        <f>SUM(G14)</f>
        <v>2000</v>
      </c>
      <c r="H15" s="218"/>
      <c r="I15" s="9"/>
      <c r="J15" s="9"/>
      <c r="K15" s="8"/>
    </row>
    <row r="16" spans="1:11" x14ac:dyDescent="0.3">
      <c r="A16" s="126" t="s">
        <v>154</v>
      </c>
      <c r="B16" s="127"/>
      <c r="C16" s="128" t="s">
        <v>12</v>
      </c>
      <c r="D16" s="129"/>
      <c r="E16" s="129"/>
      <c r="F16" s="129"/>
      <c r="G16" s="8"/>
      <c r="H16" s="218"/>
      <c r="I16" s="9"/>
      <c r="J16" s="9"/>
      <c r="K16" s="8"/>
    </row>
    <row r="17" spans="1:11" x14ac:dyDescent="0.3">
      <c r="A17" s="140">
        <v>1</v>
      </c>
      <c r="B17" s="141">
        <v>42787</v>
      </c>
      <c r="C17" s="143" t="s">
        <v>171</v>
      </c>
      <c r="D17" s="140" t="s">
        <v>14</v>
      </c>
      <c r="E17" s="144" t="s">
        <v>172</v>
      </c>
      <c r="F17" s="142">
        <v>2000</v>
      </c>
      <c r="G17" s="94">
        <v>2000</v>
      </c>
      <c r="H17" s="217">
        <v>1897.98</v>
      </c>
      <c r="I17" s="9" t="s">
        <v>329</v>
      </c>
      <c r="J17" s="12">
        <v>42849</v>
      </c>
      <c r="K17" s="12">
        <v>43168</v>
      </c>
    </row>
    <row r="18" spans="1:11" x14ac:dyDescent="0.3">
      <c r="A18" s="132"/>
      <c r="B18" s="131"/>
      <c r="C18" s="133"/>
      <c r="D18" s="130"/>
      <c r="E18" s="138" t="s">
        <v>16</v>
      </c>
      <c r="F18" s="139">
        <f>SUM(F17)</f>
        <v>2000</v>
      </c>
      <c r="G18" s="54">
        <f>SUM(G17)</f>
        <v>2000</v>
      </c>
      <c r="H18" s="39"/>
      <c r="I18" s="9"/>
      <c r="J18" s="9"/>
      <c r="K18" s="8"/>
    </row>
    <row r="19" spans="1:11" x14ac:dyDescent="0.3">
      <c r="A19" s="134"/>
      <c r="B19" s="135"/>
      <c r="C19" s="135"/>
      <c r="D19" s="135"/>
      <c r="E19" s="136"/>
      <c r="F19" s="137"/>
      <c r="G19" s="8"/>
      <c r="H19" s="39"/>
      <c r="I19" s="9"/>
      <c r="J19" s="9"/>
      <c r="K19" s="8"/>
    </row>
    <row r="20" spans="1:11" ht="15" thickBot="1" x14ac:dyDescent="0.35">
      <c r="A20" s="9"/>
      <c r="B20" s="9"/>
      <c r="C20" s="9"/>
      <c r="D20" s="9"/>
      <c r="E20" s="35" t="s">
        <v>62</v>
      </c>
      <c r="F20" s="36"/>
      <c r="G20" s="214">
        <f>G4+G5+G6+G10+G14+G17</f>
        <v>11012.45</v>
      </c>
      <c r="H20" s="214">
        <f>SUM(H4:H19)</f>
        <v>4705.9799999999996</v>
      </c>
      <c r="I20" s="9"/>
      <c r="J20" s="9"/>
      <c r="K20" s="8"/>
    </row>
    <row r="21" spans="1:11" ht="15" thickTop="1" x14ac:dyDescent="0.3">
      <c r="A21" s="9"/>
      <c r="B21" s="3" t="s">
        <v>63</v>
      </c>
      <c r="C21" s="9"/>
      <c r="D21" s="9"/>
      <c r="E21" s="37" t="s">
        <v>173</v>
      </c>
      <c r="F21" s="38">
        <f>F7+F11</f>
        <v>8262.4500000000007</v>
      </c>
      <c r="H21" s="145"/>
      <c r="I21" s="9"/>
      <c r="J21" s="9"/>
      <c r="K21" s="8"/>
    </row>
    <row r="22" spans="1:11" x14ac:dyDescent="0.3">
      <c r="A22" s="9"/>
      <c r="B22" s="3"/>
      <c r="C22" s="9"/>
      <c r="D22" s="9"/>
      <c r="E22" s="243" t="s">
        <v>174</v>
      </c>
      <c r="F22" s="244">
        <f>F15</f>
        <v>4500</v>
      </c>
      <c r="G22" s="9"/>
      <c r="H22" s="39"/>
      <c r="I22" s="9"/>
      <c r="J22" s="9"/>
      <c r="K22" s="8"/>
    </row>
    <row r="23" spans="1:11" x14ac:dyDescent="0.3">
      <c r="A23" s="9"/>
      <c r="B23" s="3"/>
      <c r="C23" s="9"/>
      <c r="D23" s="9"/>
      <c r="E23" s="245" t="s">
        <v>178</v>
      </c>
      <c r="F23" s="246">
        <f>F17</f>
        <v>2000</v>
      </c>
      <c r="G23" s="9"/>
      <c r="H23" s="39"/>
      <c r="I23" s="9"/>
      <c r="J23" s="9"/>
      <c r="K23" s="8"/>
    </row>
    <row r="24" spans="1:11" x14ac:dyDescent="0.3">
      <c r="A24" s="9"/>
      <c r="B24" s="9" t="s">
        <v>180</v>
      </c>
      <c r="C24" s="9"/>
      <c r="D24" s="39">
        <v>14949.67</v>
      </c>
      <c r="E24" s="125" t="s">
        <v>175</v>
      </c>
      <c r="F24" s="146">
        <f>F7+F11+F15</f>
        <v>12762.45</v>
      </c>
      <c r="G24" s="146"/>
      <c r="H24" s="39"/>
      <c r="I24" s="9"/>
      <c r="J24" s="9"/>
      <c r="K24" s="8"/>
    </row>
    <row r="25" spans="1:11" x14ac:dyDescent="0.3">
      <c r="A25" s="9"/>
      <c r="B25" s="9" t="s">
        <v>181</v>
      </c>
      <c r="C25" s="9"/>
      <c r="D25" s="39">
        <v>15000</v>
      </c>
      <c r="E25" s="9" t="s">
        <v>176</v>
      </c>
      <c r="F25" s="39">
        <v>15049.3</v>
      </c>
      <c r="G25" s="9"/>
      <c r="H25" s="39"/>
      <c r="I25" s="9"/>
      <c r="J25" s="9"/>
      <c r="K25" s="8"/>
    </row>
    <row r="26" spans="1:11" ht="15" thickBot="1" x14ac:dyDescent="0.35">
      <c r="A26" s="9"/>
      <c r="B26" s="42" t="s">
        <v>182</v>
      </c>
      <c r="C26" s="42"/>
      <c r="D26" s="43">
        <v>29949.67</v>
      </c>
      <c r="E26" s="42" t="s">
        <v>177</v>
      </c>
      <c r="F26" s="43">
        <f>SUM(F24:F25)</f>
        <v>27811.75</v>
      </c>
      <c r="G26" s="147"/>
      <c r="H26" s="39"/>
      <c r="I26" s="9"/>
      <c r="J26" s="9"/>
      <c r="K26" s="8"/>
    </row>
    <row r="27" spans="1:11" ht="15" thickTop="1" x14ac:dyDescent="0.3">
      <c r="A27" s="9"/>
      <c r="E27" s="9" t="s">
        <v>178</v>
      </c>
      <c r="F27" s="39">
        <v>2000</v>
      </c>
      <c r="H27" s="145"/>
      <c r="K27" s="8"/>
    </row>
    <row r="28" spans="1:11" x14ac:dyDescent="0.3">
      <c r="A28" s="9"/>
      <c r="B28" s="9"/>
      <c r="C28" s="9"/>
      <c r="D28" s="9"/>
      <c r="E28" s="9" t="s">
        <v>179</v>
      </c>
      <c r="F28" s="39">
        <f>F26+F27</f>
        <v>29811.75</v>
      </c>
      <c r="G28" s="145"/>
      <c r="H28" s="145"/>
      <c r="K28" s="8"/>
    </row>
    <row r="29" spans="1:11" x14ac:dyDescent="0.3">
      <c r="A29" s="9"/>
      <c r="B29" s="9"/>
      <c r="C29" s="9"/>
      <c r="D29" s="9"/>
      <c r="E29" s="9"/>
      <c r="F29" s="9"/>
      <c r="H29" s="145"/>
      <c r="K29" s="8"/>
    </row>
    <row r="30" spans="1:11" x14ac:dyDescent="0.3">
      <c r="A30" s="9"/>
      <c r="B30" s="9"/>
      <c r="C30" s="9"/>
      <c r="D30" s="9"/>
      <c r="E30" s="213" t="s">
        <v>291</v>
      </c>
      <c r="F30" s="213"/>
      <c r="G30" s="215"/>
      <c r="H30" s="216">
        <f>G14</f>
        <v>2000</v>
      </c>
      <c r="K30" s="8"/>
    </row>
  </sheetData>
  <pageMargins left="0.7" right="0.7" top="0.78740157499999996" bottom="0.78740157499999996" header="0.3" footer="0.3"/>
  <pageSetup paperSize="9" scale="9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>
      <selection activeCell="G17" sqref="G17"/>
    </sheetView>
  </sheetViews>
  <sheetFormatPr baseColWidth="10" defaultRowHeight="14.4" x14ac:dyDescent="0.3"/>
  <cols>
    <col min="1" max="1" width="10.21875" customWidth="1"/>
    <col min="2" max="2" width="5.6640625" customWidth="1"/>
    <col min="3" max="3" width="58.109375" customWidth="1"/>
    <col min="4" max="4" width="10.109375" customWidth="1"/>
    <col min="5" max="5" width="12.109375" customWidth="1"/>
    <col min="7" max="7" width="27.88671875" customWidth="1"/>
  </cols>
  <sheetData>
    <row r="1" spans="1:8" x14ac:dyDescent="0.3">
      <c r="A1" s="9" t="s">
        <v>9</v>
      </c>
      <c r="B1" s="9" t="s">
        <v>302</v>
      </c>
      <c r="C1" s="9" t="s">
        <v>303</v>
      </c>
      <c r="D1" s="9" t="s">
        <v>301</v>
      </c>
      <c r="E1" s="9" t="s">
        <v>300</v>
      </c>
      <c r="F1" s="9" t="s">
        <v>299</v>
      </c>
      <c r="G1" s="9"/>
    </row>
    <row r="2" spans="1:8" x14ac:dyDescent="0.3">
      <c r="A2" s="156"/>
      <c r="B2" s="157"/>
      <c r="C2" s="158" t="s">
        <v>186</v>
      </c>
      <c r="D2" s="159"/>
      <c r="E2" s="159"/>
      <c r="F2" s="160">
        <v>-14949.67</v>
      </c>
      <c r="G2" s="157"/>
      <c r="H2" s="157"/>
    </row>
    <row r="3" spans="1:8" ht="28.8" customHeight="1" x14ac:dyDescent="0.3">
      <c r="A3" s="203">
        <v>42881</v>
      </c>
      <c r="B3" s="157">
        <v>274</v>
      </c>
      <c r="C3" s="156" t="s">
        <v>294</v>
      </c>
      <c r="D3" s="204">
        <v>2000</v>
      </c>
      <c r="E3" s="159"/>
      <c r="F3" s="205">
        <v>-12949.67</v>
      </c>
      <c r="G3" s="157"/>
      <c r="H3" s="157"/>
    </row>
    <row r="4" spans="1:8" ht="31.8" customHeight="1" x14ac:dyDescent="0.3">
      <c r="A4" s="203">
        <v>42905</v>
      </c>
      <c r="B4" s="157">
        <v>289</v>
      </c>
      <c r="C4" s="156" t="s">
        <v>295</v>
      </c>
      <c r="D4" s="204">
        <v>1250</v>
      </c>
      <c r="E4" s="159"/>
      <c r="F4" s="205">
        <v>-11699.67</v>
      </c>
      <c r="G4" s="157"/>
      <c r="H4" s="157"/>
    </row>
    <row r="5" spans="1:8" ht="60" customHeight="1" x14ac:dyDescent="0.3">
      <c r="A5" s="203">
        <v>42907</v>
      </c>
      <c r="B5" s="157">
        <v>294</v>
      </c>
      <c r="C5" s="156" t="s">
        <v>296</v>
      </c>
      <c r="D5" s="159"/>
      <c r="E5" s="159">
        <v>442</v>
      </c>
      <c r="F5" s="205">
        <v>-12141.67</v>
      </c>
      <c r="G5" s="157"/>
      <c r="H5" s="157"/>
    </row>
    <row r="6" spans="1:8" ht="66" x14ac:dyDescent="0.3">
      <c r="A6" s="203">
        <v>42912</v>
      </c>
      <c r="B6" s="157">
        <v>295</v>
      </c>
      <c r="C6" s="156" t="s">
        <v>297</v>
      </c>
      <c r="D6" s="159"/>
      <c r="E6" s="204">
        <v>14873.5</v>
      </c>
      <c r="F6" s="205">
        <v>-27015.17</v>
      </c>
      <c r="G6" s="9"/>
      <c r="H6" s="157"/>
    </row>
    <row r="7" spans="1:8" x14ac:dyDescent="0.3">
      <c r="A7" s="203">
        <v>42975</v>
      </c>
      <c r="B7" s="157">
        <v>319</v>
      </c>
      <c r="C7" s="156" t="s">
        <v>298</v>
      </c>
      <c r="D7" s="159">
        <v>51</v>
      </c>
      <c r="E7" s="159"/>
      <c r="F7" s="205">
        <v>-26964.17</v>
      </c>
      <c r="G7" s="157"/>
      <c r="H7" s="157"/>
    </row>
    <row r="8" spans="1:8" x14ac:dyDescent="0.3">
      <c r="A8" s="203">
        <v>43014</v>
      </c>
      <c r="B8" s="157" t="s">
        <v>308</v>
      </c>
      <c r="C8" s="156" t="s">
        <v>304</v>
      </c>
      <c r="D8" s="159">
        <v>500</v>
      </c>
      <c r="E8" s="159"/>
      <c r="F8" s="205">
        <v>-26464.17</v>
      </c>
      <c r="G8" s="9"/>
    </row>
    <row r="9" spans="1:8" x14ac:dyDescent="0.3">
      <c r="A9" s="203">
        <v>43014</v>
      </c>
      <c r="B9" s="157" t="s">
        <v>308</v>
      </c>
      <c r="C9" s="156" t="s">
        <v>305</v>
      </c>
      <c r="D9" s="204">
        <v>2000</v>
      </c>
      <c r="E9" s="159"/>
      <c r="F9" s="160">
        <v>-24464.17</v>
      </c>
      <c r="G9" s="207" t="s">
        <v>306</v>
      </c>
    </row>
    <row r="10" spans="1:8" x14ac:dyDescent="0.3">
      <c r="A10" s="156"/>
      <c r="B10" s="157"/>
      <c r="C10" s="158" t="s">
        <v>201</v>
      </c>
      <c r="D10" s="206">
        <v>5801</v>
      </c>
      <c r="E10" s="206">
        <v>15315.5</v>
      </c>
      <c r="F10" s="159"/>
      <c r="G10" s="9"/>
    </row>
    <row r="11" spans="1:8" x14ac:dyDescent="0.3">
      <c r="A11" s="12"/>
      <c r="B11" s="9"/>
      <c r="C11" s="9"/>
      <c r="D11" s="9"/>
      <c r="E11" s="9"/>
      <c r="F11" s="9"/>
      <c r="G11" s="9"/>
    </row>
  </sheetData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topLeftCell="A13" zoomScaleNormal="100" workbookViewId="0">
      <selection activeCell="I37" sqref="I37"/>
    </sheetView>
  </sheetViews>
  <sheetFormatPr baseColWidth="10" defaultRowHeight="13.8" x14ac:dyDescent="0.25"/>
  <cols>
    <col min="1" max="1" width="11.5546875" style="2"/>
    <col min="2" max="2" width="82.6640625" style="2" customWidth="1"/>
    <col min="3" max="3" width="9.109375" style="2" customWidth="1"/>
    <col min="4" max="4" width="35" style="2" customWidth="1"/>
    <col min="5" max="5" width="13.33203125" style="2" customWidth="1"/>
    <col min="6" max="6" width="10.21875" style="2" customWidth="1"/>
    <col min="7" max="7" width="9.33203125" style="2" customWidth="1"/>
    <col min="8" max="10" width="11.5546875" style="2"/>
    <col min="11" max="11" width="13.44140625" style="2" customWidth="1"/>
    <col min="12" max="16384" width="11.5546875" style="2"/>
  </cols>
  <sheetData>
    <row r="1" spans="1:14" x14ac:dyDescent="0.25">
      <c r="A1" s="3" t="s">
        <v>229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pans="1:14" x14ac:dyDescent="0.25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spans="1:14" x14ac:dyDescent="0.25">
      <c r="A3" s="3" t="s">
        <v>1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9"/>
      <c r="K3" s="9"/>
      <c r="L3" s="9"/>
      <c r="M3" s="9"/>
      <c r="N3" s="9"/>
    </row>
    <row r="4" spans="1:14" x14ac:dyDescent="0.25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</row>
    <row r="5" spans="1:14" x14ac:dyDescent="0.25">
      <c r="A5" s="4" t="s">
        <v>153</v>
      </c>
      <c r="B5" s="4" t="s">
        <v>12</v>
      </c>
      <c r="C5" s="5"/>
      <c r="D5" s="5"/>
      <c r="E5" s="5"/>
      <c r="F5" s="39"/>
      <c r="G5" s="39"/>
      <c r="H5" s="9"/>
      <c r="I5" s="9"/>
      <c r="J5" s="9"/>
      <c r="K5" s="9"/>
      <c r="L5" s="9"/>
      <c r="M5" s="9"/>
      <c r="N5" s="9"/>
    </row>
    <row r="6" spans="1:14" x14ac:dyDescent="0.25">
      <c r="A6" s="5" t="s">
        <v>246</v>
      </c>
      <c r="B6" s="177" t="s">
        <v>245</v>
      </c>
      <c r="C6" s="5" t="s">
        <v>14</v>
      </c>
      <c r="D6" s="122" t="s">
        <v>244</v>
      </c>
      <c r="E6" s="179">
        <v>3160</v>
      </c>
      <c r="F6" s="39">
        <v>2000</v>
      </c>
      <c r="G6" s="39">
        <v>2000</v>
      </c>
      <c r="H6" s="222">
        <v>43100</v>
      </c>
      <c r="I6" s="12">
        <v>43046</v>
      </c>
      <c r="J6" s="9"/>
      <c r="K6" s="9"/>
      <c r="L6" s="9"/>
      <c r="M6" s="9"/>
      <c r="N6" s="9"/>
    </row>
    <row r="7" spans="1:14" x14ac:dyDescent="0.25">
      <c r="A7" s="5"/>
      <c r="B7" s="10"/>
      <c r="C7" s="5"/>
      <c r="D7" s="123"/>
      <c r="E7" s="124">
        <f>SUM(E6)</f>
        <v>3160</v>
      </c>
      <c r="F7" s="63">
        <f>SUM(F6)</f>
        <v>2000</v>
      </c>
      <c r="G7" s="63">
        <f>SUM(G6)</f>
        <v>2000</v>
      </c>
      <c r="H7" s="9"/>
      <c r="I7" s="12"/>
      <c r="J7" s="9"/>
      <c r="K7" s="9"/>
      <c r="L7" s="9"/>
      <c r="M7" s="9"/>
      <c r="N7" s="9"/>
    </row>
    <row r="8" spans="1:14" x14ac:dyDescent="0.25">
      <c r="A8" s="4" t="s">
        <v>153</v>
      </c>
      <c r="B8" s="4" t="s">
        <v>28</v>
      </c>
      <c r="C8" s="5"/>
      <c r="D8" s="123"/>
      <c r="E8" s="124"/>
      <c r="F8" s="39"/>
      <c r="G8" s="39"/>
      <c r="H8" s="9"/>
      <c r="I8" s="12"/>
      <c r="J8" s="9"/>
      <c r="K8" s="9"/>
      <c r="L8" s="9"/>
      <c r="M8" s="9"/>
      <c r="N8" s="9"/>
    </row>
    <row r="9" spans="1:14" x14ac:dyDescent="0.25">
      <c r="A9" s="5" t="s">
        <v>231</v>
      </c>
      <c r="B9" s="177" t="s">
        <v>232</v>
      </c>
      <c r="C9" s="5" t="s">
        <v>42</v>
      </c>
      <c r="D9" s="122" t="s">
        <v>230</v>
      </c>
      <c r="E9" s="176">
        <v>550</v>
      </c>
      <c r="F9" s="39">
        <v>550</v>
      </c>
      <c r="G9" s="39">
        <v>271.64</v>
      </c>
      <c r="H9" s="12">
        <v>43052</v>
      </c>
      <c r="I9" s="12">
        <v>43046</v>
      </c>
      <c r="J9" s="9"/>
      <c r="K9" s="9"/>
      <c r="L9" s="9"/>
      <c r="M9" s="9"/>
      <c r="N9" s="9"/>
    </row>
    <row r="10" spans="1:14" x14ac:dyDescent="0.25">
      <c r="A10" s="5" t="s">
        <v>234</v>
      </c>
      <c r="B10" s="177" t="s">
        <v>233</v>
      </c>
      <c r="C10" s="5" t="s">
        <v>235</v>
      </c>
      <c r="D10" s="122" t="s">
        <v>236</v>
      </c>
      <c r="E10" s="176">
        <v>253</v>
      </c>
      <c r="F10" s="39">
        <v>253</v>
      </c>
      <c r="G10" s="39">
        <v>253</v>
      </c>
      <c r="H10" s="12">
        <v>43052</v>
      </c>
      <c r="I10" s="12">
        <v>43046</v>
      </c>
      <c r="J10" s="9"/>
      <c r="K10" s="9"/>
      <c r="L10" s="9"/>
      <c r="M10" s="9"/>
      <c r="N10" s="9"/>
    </row>
    <row r="11" spans="1:14" x14ac:dyDescent="0.25">
      <c r="A11" s="5" t="s">
        <v>240</v>
      </c>
      <c r="B11" s="177" t="s">
        <v>239</v>
      </c>
      <c r="C11" s="5" t="s">
        <v>238</v>
      </c>
      <c r="D11" s="122" t="s">
        <v>237</v>
      </c>
      <c r="E11" s="176">
        <v>615.84</v>
      </c>
      <c r="F11" s="39">
        <v>600</v>
      </c>
      <c r="G11" s="39">
        <v>600</v>
      </c>
      <c r="H11" s="12">
        <v>43052</v>
      </c>
      <c r="I11" s="12">
        <v>43046</v>
      </c>
      <c r="J11" s="9"/>
      <c r="K11" s="9"/>
      <c r="L11" s="9"/>
      <c r="M11" s="9"/>
      <c r="N11" s="9"/>
    </row>
    <row r="12" spans="1:14" x14ac:dyDescent="0.25">
      <c r="A12" s="5" t="s">
        <v>243</v>
      </c>
      <c r="B12" s="177" t="s">
        <v>242</v>
      </c>
      <c r="C12" s="5" t="s">
        <v>241</v>
      </c>
      <c r="D12" s="122" t="s">
        <v>157</v>
      </c>
      <c r="E12" s="176">
        <v>690</v>
      </c>
      <c r="F12" s="39">
        <v>0</v>
      </c>
      <c r="G12" s="39">
        <v>0</v>
      </c>
      <c r="H12" s="9">
        <v>0</v>
      </c>
      <c r="I12" s="12">
        <v>43046</v>
      </c>
      <c r="J12" s="9"/>
      <c r="K12" s="9"/>
      <c r="L12" s="9"/>
      <c r="M12" s="9"/>
      <c r="N12" s="9"/>
    </row>
    <row r="13" spans="1:14" x14ac:dyDescent="0.25">
      <c r="A13" s="5" t="s">
        <v>251</v>
      </c>
      <c r="B13" s="177" t="s">
        <v>249</v>
      </c>
      <c r="C13" s="5" t="s">
        <v>250</v>
      </c>
      <c r="D13" s="122" t="s">
        <v>127</v>
      </c>
      <c r="E13" s="176">
        <v>427</v>
      </c>
      <c r="F13" s="39">
        <v>427</v>
      </c>
      <c r="G13" s="39">
        <v>427</v>
      </c>
      <c r="H13" s="12">
        <v>43052</v>
      </c>
      <c r="I13" s="12">
        <v>43046</v>
      </c>
      <c r="J13" s="9"/>
      <c r="K13" s="9"/>
      <c r="L13" s="9"/>
      <c r="M13" s="9"/>
      <c r="N13" s="9"/>
    </row>
    <row r="14" spans="1:14" x14ac:dyDescent="0.25">
      <c r="A14" s="5" t="s">
        <v>255</v>
      </c>
      <c r="B14" s="177" t="s">
        <v>254</v>
      </c>
      <c r="C14" s="5" t="s">
        <v>252</v>
      </c>
      <c r="D14" s="122" t="s">
        <v>253</v>
      </c>
      <c r="E14" s="176">
        <v>2000</v>
      </c>
      <c r="F14" s="39">
        <v>1250</v>
      </c>
      <c r="G14" s="39">
        <v>1250</v>
      </c>
      <c r="H14" s="12">
        <v>43052</v>
      </c>
      <c r="I14" s="12">
        <v>43046</v>
      </c>
      <c r="J14" s="9"/>
      <c r="K14" s="9"/>
      <c r="L14" s="9"/>
      <c r="M14" s="9"/>
      <c r="N14" s="9"/>
    </row>
    <row r="15" spans="1:14" x14ac:dyDescent="0.25">
      <c r="A15" s="5" t="s">
        <v>259</v>
      </c>
      <c r="B15" s="177" t="s">
        <v>257</v>
      </c>
      <c r="C15" s="5" t="s">
        <v>258</v>
      </c>
      <c r="D15" s="122" t="s">
        <v>256</v>
      </c>
      <c r="E15" s="176">
        <v>570</v>
      </c>
      <c r="F15" s="39">
        <v>570</v>
      </c>
      <c r="G15" s="39">
        <v>570</v>
      </c>
      <c r="H15" s="12">
        <v>43052</v>
      </c>
      <c r="I15" s="12">
        <v>43046</v>
      </c>
      <c r="J15" s="9"/>
      <c r="K15" s="9"/>
      <c r="L15" s="9"/>
      <c r="M15" s="9"/>
      <c r="N15" s="9"/>
    </row>
    <row r="16" spans="1:14" x14ac:dyDescent="0.25">
      <c r="A16" s="5" t="s">
        <v>267</v>
      </c>
      <c r="B16" s="177" t="s">
        <v>265</v>
      </c>
      <c r="C16" s="5" t="s">
        <v>250</v>
      </c>
      <c r="D16" s="122" t="s">
        <v>266</v>
      </c>
      <c r="E16" s="176">
        <v>525</v>
      </c>
      <c r="F16" s="39">
        <v>525</v>
      </c>
      <c r="G16" s="39">
        <v>543.65</v>
      </c>
      <c r="H16" s="12">
        <v>43081</v>
      </c>
      <c r="I16" s="12">
        <v>43046</v>
      </c>
      <c r="J16" s="9"/>
      <c r="K16" s="9"/>
      <c r="L16" s="9"/>
      <c r="M16" s="9"/>
      <c r="N16" s="9"/>
    </row>
    <row r="17" spans="1:14" x14ac:dyDescent="0.25">
      <c r="A17" s="5" t="s">
        <v>276</v>
      </c>
      <c r="B17" s="177" t="s">
        <v>274</v>
      </c>
      <c r="C17" s="5" t="s">
        <v>275</v>
      </c>
      <c r="D17" s="122" t="s">
        <v>313</v>
      </c>
      <c r="E17" s="176">
        <v>1094.8699999999999</v>
      </c>
      <c r="F17" s="39">
        <v>794</v>
      </c>
      <c r="G17" s="39">
        <v>794</v>
      </c>
      <c r="H17" s="12">
        <v>43059</v>
      </c>
      <c r="I17" s="12">
        <v>43046</v>
      </c>
      <c r="J17" s="9"/>
      <c r="K17" s="9"/>
      <c r="L17" s="9"/>
      <c r="M17" s="9"/>
      <c r="N17" s="9"/>
    </row>
    <row r="18" spans="1:14" x14ac:dyDescent="0.25">
      <c r="A18" s="5" t="s">
        <v>280</v>
      </c>
      <c r="B18" s="177" t="s">
        <v>278</v>
      </c>
      <c r="C18" s="5" t="s">
        <v>277</v>
      </c>
      <c r="D18" s="122" t="s">
        <v>279</v>
      </c>
      <c r="E18" s="176">
        <v>553.52</v>
      </c>
      <c r="F18" s="39">
        <v>553.52</v>
      </c>
      <c r="G18" s="39">
        <v>553.52</v>
      </c>
      <c r="H18" s="12">
        <v>43090</v>
      </c>
      <c r="I18" s="12">
        <v>43046</v>
      </c>
      <c r="J18" s="9"/>
      <c r="K18" s="9"/>
      <c r="L18" s="9"/>
      <c r="M18" s="9"/>
      <c r="N18" s="9"/>
    </row>
    <row r="19" spans="1:14" x14ac:dyDescent="0.25">
      <c r="A19" s="5" t="s">
        <v>283</v>
      </c>
      <c r="B19" s="177" t="s">
        <v>282</v>
      </c>
      <c r="C19" s="5" t="s">
        <v>135</v>
      </c>
      <c r="D19" s="122" t="s">
        <v>281</v>
      </c>
      <c r="E19" s="176">
        <v>1526</v>
      </c>
      <c r="F19" s="39">
        <v>1250</v>
      </c>
      <c r="G19" s="39">
        <v>1250</v>
      </c>
      <c r="H19" s="12">
        <v>43059</v>
      </c>
      <c r="I19" s="12">
        <v>43046</v>
      </c>
      <c r="J19" s="9"/>
      <c r="K19" s="9"/>
      <c r="L19" s="9"/>
      <c r="M19" s="9"/>
      <c r="N19" s="9"/>
    </row>
    <row r="20" spans="1:14" x14ac:dyDescent="0.25">
      <c r="A20" s="5"/>
      <c r="B20" s="177"/>
      <c r="C20" s="5"/>
      <c r="D20" s="122"/>
      <c r="E20" s="124">
        <f>SUM(E9:E19)</f>
        <v>8805.23</v>
      </c>
      <c r="F20" s="63">
        <f>SUM(F9:F19)</f>
        <v>6772.52</v>
      </c>
      <c r="G20" s="63">
        <f>SUM(G9:G19)</f>
        <v>6512.8099999999995</v>
      </c>
      <c r="H20" s="9"/>
      <c r="I20" s="9"/>
      <c r="J20" s="9"/>
      <c r="K20" s="9"/>
      <c r="L20" s="9"/>
      <c r="M20" s="9"/>
      <c r="N20" s="9"/>
    </row>
    <row r="21" spans="1:14" x14ac:dyDescent="0.25">
      <c r="A21" s="126" t="s">
        <v>154</v>
      </c>
      <c r="B21" s="126" t="s">
        <v>12</v>
      </c>
      <c r="C21" s="129"/>
      <c r="D21" s="129"/>
      <c r="E21" s="129"/>
      <c r="F21" s="39"/>
      <c r="G21" s="39"/>
      <c r="H21" s="9"/>
      <c r="I21" s="9"/>
      <c r="J21" s="9"/>
      <c r="K21" s="9"/>
      <c r="L21" s="9"/>
      <c r="M21" s="9"/>
      <c r="N21" s="9"/>
    </row>
    <row r="22" spans="1:14" x14ac:dyDescent="0.25">
      <c r="A22" s="178" t="s">
        <v>273</v>
      </c>
      <c r="B22" s="178" t="s">
        <v>271</v>
      </c>
      <c r="C22" s="178" t="s">
        <v>14</v>
      </c>
      <c r="D22" s="178" t="s">
        <v>272</v>
      </c>
      <c r="E22" s="178">
        <v>1000</v>
      </c>
      <c r="F22" s="39">
        <v>1000</v>
      </c>
      <c r="G22" s="155" t="s">
        <v>289</v>
      </c>
      <c r="H22" s="9"/>
      <c r="I22" s="12">
        <v>43046</v>
      </c>
      <c r="J22" s="9"/>
      <c r="K22" s="9"/>
      <c r="L22" s="9"/>
      <c r="M22" s="9"/>
      <c r="N22" s="9"/>
    </row>
    <row r="23" spans="1:14" x14ac:dyDescent="0.25">
      <c r="A23" s="178" t="s">
        <v>286</v>
      </c>
      <c r="B23" s="178" t="s">
        <v>284</v>
      </c>
      <c r="C23" s="178" t="s">
        <v>14</v>
      </c>
      <c r="D23" s="178" t="s">
        <v>285</v>
      </c>
      <c r="E23" s="178">
        <v>1377.5</v>
      </c>
      <c r="F23" s="39">
        <v>1377.5</v>
      </c>
      <c r="G23" s="193" t="s">
        <v>115</v>
      </c>
      <c r="H23" s="9"/>
      <c r="I23" s="12">
        <v>43046</v>
      </c>
      <c r="J23" s="9"/>
      <c r="K23" s="9"/>
      <c r="L23" s="9"/>
      <c r="M23" s="9"/>
      <c r="N23" s="9"/>
    </row>
    <row r="24" spans="1:14" x14ac:dyDescent="0.25">
      <c r="A24" s="130" t="s">
        <v>270</v>
      </c>
      <c r="B24" s="178" t="s">
        <v>268</v>
      </c>
      <c r="C24" s="130" t="s">
        <v>14</v>
      </c>
      <c r="D24" s="143" t="s">
        <v>269</v>
      </c>
      <c r="E24" s="180">
        <v>2000</v>
      </c>
      <c r="F24" s="39">
        <v>2000</v>
      </c>
      <c r="G24" s="193" t="s">
        <v>115</v>
      </c>
      <c r="H24" s="9"/>
      <c r="I24" s="12">
        <v>43046</v>
      </c>
      <c r="J24" s="9"/>
      <c r="K24" s="125"/>
      <c r="L24" s="9"/>
      <c r="M24" s="9"/>
      <c r="N24" s="9"/>
    </row>
    <row r="25" spans="1:14" x14ac:dyDescent="0.25">
      <c r="A25" s="132" t="s">
        <v>248</v>
      </c>
      <c r="B25" s="178" t="s">
        <v>287</v>
      </c>
      <c r="C25" s="130" t="s">
        <v>14</v>
      </c>
      <c r="D25" s="143" t="s">
        <v>247</v>
      </c>
      <c r="E25" s="142">
        <v>2000</v>
      </c>
      <c r="F25" s="39">
        <v>2000</v>
      </c>
      <c r="G25" s="193" t="s">
        <v>115</v>
      </c>
      <c r="H25" s="9"/>
      <c r="I25" s="12">
        <v>43046</v>
      </c>
      <c r="J25" s="9"/>
      <c r="K25" s="125"/>
      <c r="L25" s="9"/>
      <c r="M25" s="9"/>
      <c r="N25" s="9"/>
    </row>
    <row r="26" spans="1:14" x14ac:dyDescent="0.25">
      <c r="A26" s="130"/>
      <c r="B26" s="178"/>
      <c r="C26" s="130"/>
      <c r="D26" s="143"/>
      <c r="E26" s="181">
        <f>SUM(E22:E25)</f>
        <v>6377.5</v>
      </c>
      <c r="F26" s="63">
        <f>F22+F23+F24+F25</f>
        <v>6377.5</v>
      </c>
      <c r="G26" s="223">
        <f>F23+F24+F25</f>
        <v>5377.5</v>
      </c>
      <c r="H26" s="9"/>
      <c r="I26" s="9"/>
      <c r="J26" s="9"/>
      <c r="K26" s="9"/>
      <c r="L26" s="9"/>
      <c r="M26" s="9"/>
      <c r="N26" s="9"/>
    </row>
    <row r="27" spans="1:14" x14ac:dyDescent="0.25">
      <c r="A27" s="185" t="s">
        <v>260</v>
      </c>
      <c r="B27" s="185" t="s">
        <v>12</v>
      </c>
      <c r="C27" s="186"/>
      <c r="D27" s="186"/>
      <c r="E27" s="186"/>
      <c r="F27" s="39"/>
      <c r="G27" s="39"/>
      <c r="H27" s="9"/>
      <c r="I27" s="9"/>
      <c r="J27" s="9"/>
      <c r="K27" s="9"/>
      <c r="L27" s="9"/>
      <c r="M27" s="9"/>
      <c r="N27" s="9"/>
    </row>
    <row r="28" spans="1:14" x14ac:dyDescent="0.25">
      <c r="A28" s="186" t="s">
        <v>263</v>
      </c>
      <c r="B28" s="187" t="s">
        <v>262</v>
      </c>
      <c r="C28" s="186" t="s">
        <v>261</v>
      </c>
      <c r="D28" s="186" t="s">
        <v>264</v>
      </c>
      <c r="E28" s="188">
        <v>2000</v>
      </c>
      <c r="F28" s="39">
        <v>2000</v>
      </c>
      <c r="G28" s="193" t="s">
        <v>115</v>
      </c>
      <c r="H28" s="9"/>
      <c r="I28" s="12">
        <v>43046</v>
      </c>
      <c r="J28" s="9"/>
      <c r="K28" s="9"/>
      <c r="L28" s="9"/>
      <c r="M28" s="9"/>
      <c r="N28" s="9"/>
    </row>
    <row r="29" spans="1:14" x14ac:dyDescent="0.25">
      <c r="A29" s="186"/>
      <c r="B29" s="187"/>
      <c r="C29" s="186"/>
      <c r="D29" s="186"/>
      <c r="E29" s="189">
        <f>SUM(E28)</f>
        <v>2000</v>
      </c>
      <c r="F29" s="63">
        <f>SUM(F28)</f>
        <v>2000</v>
      </c>
      <c r="G29" s="223">
        <f>F29</f>
        <v>2000</v>
      </c>
      <c r="H29" s="9"/>
      <c r="I29" s="9"/>
      <c r="J29" s="9"/>
      <c r="K29" s="9"/>
      <c r="L29" s="9"/>
      <c r="M29" s="9"/>
      <c r="N29" s="9"/>
    </row>
    <row r="30" spans="1:14" x14ac:dyDescent="0.25">
      <c r="A30" s="108"/>
      <c r="B30" s="184"/>
      <c r="C30" s="108"/>
      <c r="D30" s="108"/>
      <c r="E30" s="183"/>
      <c r="F30" s="146"/>
      <c r="G30" s="39"/>
      <c r="H30" s="9"/>
      <c r="I30" s="9"/>
      <c r="J30" s="9"/>
      <c r="K30" s="9"/>
      <c r="L30" s="9"/>
      <c r="M30" s="9"/>
      <c r="N30" s="9"/>
    </row>
    <row r="31" spans="1:14" x14ac:dyDescent="0.25">
      <c r="A31" s="108"/>
      <c r="B31" s="108"/>
      <c r="C31" s="108"/>
      <c r="D31" s="182" t="s">
        <v>16</v>
      </c>
      <c r="E31" s="183">
        <f>E7+E20+E26+E29</f>
        <v>20342.73</v>
      </c>
      <c r="F31" s="63">
        <f>F7+F20+F26+F29</f>
        <v>17150.02</v>
      </c>
      <c r="G31" s="63">
        <f>G7+G20</f>
        <v>8512.81</v>
      </c>
      <c r="H31" s="3" t="s">
        <v>331</v>
      </c>
      <c r="I31" s="9"/>
      <c r="J31" s="9"/>
      <c r="K31" s="9"/>
      <c r="L31" s="9"/>
      <c r="M31" s="9"/>
      <c r="N31" s="9"/>
    </row>
    <row r="32" spans="1:14" x14ac:dyDescent="0.25">
      <c r="A32" s="9"/>
      <c r="B32" s="9"/>
      <c r="C32" s="9"/>
      <c r="D32" s="9"/>
      <c r="E32" s="9"/>
      <c r="F32" s="39"/>
      <c r="G32" s="223">
        <f>G26+G29</f>
        <v>7377.5</v>
      </c>
      <c r="H32" s="3" t="s">
        <v>115</v>
      </c>
      <c r="I32" s="9"/>
      <c r="J32" s="9"/>
      <c r="K32" s="9"/>
      <c r="L32" s="9"/>
      <c r="M32" s="9"/>
      <c r="N32" s="9"/>
    </row>
    <row r="33" spans="1:14" x14ac:dyDescent="0.25">
      <c r="A33" s="9"/>
      <c r="B33" s="9"/>
      <c r="C33" s="9"/>
      <c r="D33" s="35" t="s">
        <v>62</v>
      </c>
      <c r="E33" s="36"/>
      <c r="F33" s="9"/>
      <c r="G33" s="63">
        <f>SUM(G31:G32)</f>
        <v>15890.31</v>
      </c>
      <c r="H33" s="3" t="s">
        <v>16</v>
      </c>
      <c r="I33" s="9"/>
      <c r="J33" s="9"/>
      <c r="K33" s="9"/>
      <c r="L33" s="9"/>
      <c r="M33" s="9"/>
      <c r="N33" s="9"/>
    </row>
    <row r="34" spans="1:14" x14ac:dyDescent="0.25">
      <c r="A34" s="9"/>
      <c r="B34" s="9"/>
      <c r="C34" s="9"/>
      <c r="D34" s="190" t="s">
        <v>174</v>
      </c>
      <c r="E34" s="191">
        <f>E7+E20</f>
        <v>11965.23</v>
      </c>
      <c r="F34" s="9"/>
      <c r="G34" s="9"/>
      <c r="H34" s="9"/>
      <c r="I34" s="9"/>
      <c r="J34" s="9"/>
      <c r="K34" s="9"/>
      <c r="L34" s="9"/>
      <c r="M34" s="9"/>
      <c r="N34" s="9"/>
    </row>
    <row r="35" spans="1:14" x14ac:dyDescent="0.25">
      <c r="A35" s="9"/>
      <c r="B35" s="9"/>
      <c r="C35" s="9"/>
      <c r="D35" s="195" t="s">
        <v>178</v>
      </c>
      <c r="E35" s="196">
        <f>E26</f>
        <v>6377.5</v>
      </c>
      <c r="F35" s="9"/>
      <c r="G35" s="9"/>
      <c r="H35" s="9"/>
      <c r="I35" s="9"/>
      <c r="J35" s="9"/>
      <c r="K35" s="9"/>
      <c r="L35" s="9"/>
      <c r="M35" s="9"/>
      <c r="N35" s="9"/>
    </row>
    <row r="36" spans="1:14" ht="14.4" thickBot="1" x14ac:dyDescent="0.3">
      <c r="A36" s="9"/>
      <c r="B36" s="9"/>
      <c r="C36" s="9"/>
      <c r="D36" s="197" t="s">
        <v>288</v>
      </c>
      <c r="E36" s="198">
        <f>E29</f>
        <v>2000</v>
      </c>
      <c r="F36" s="276">
        <f>E35+E36</f>
        <v>8377.5</v>
      </c>
      <c r="G36" s="277">
        <v>2018</v>
      </c>
      <c r="H36" s="9"/>
      <c r="I36" s="9"/>
      <c r="J36" s="9"/>
      <c r="K36" s="9"/>
      <c r="L36" s="9"/>
      <c r="M36" s="9"/>
      <c r="N36" s="9"/>
    </row>
    <row r="37" spans="1:14" x14ac:dyDescent="0.25">
      <c r="A37" s="9"/>
      <c r="B37" s="9"/>
      <c r="C37" s="39"/>
      <c r="D37" s="201" t="s">
        <v>332</v>
      </c>
      <c r="E37" s="200">
        <f>SUM(E34:E36)</f>
        <v>20342.73</v>
      </c>
      <c r="F37" s="9"/>
      <c r="G37" s="9"/>
      <c r="H37" s="9"/>
      <c r="I37" s="9"/>
      <c r="J37" s="9"/>
      <c r="K37" s="9"/>
      <c r="L37" s="9"/>
      <c r="M37" s="9"/>
      <c r="N37" s="9"/>
    </row>
    <row r="38" spans="1:14" x14ac:dyDescent="0.25">
      <c r="A38" s="9"/>
      <c r="B38" s="9"/>
      <c r="C38" s="39"/>
      <c r="D38" s="201"/>
      <c r="E38" s="200"/>
      <c r="F38" s="9"/>
      <c r="G38" s="9"/>
      <c r="H38" s="9"/>
      <c r="I38" s="9"/>
      <c r="J38" s="9"/>
      <c r="K38" s="9"/>
      <c r="L38" s="9"/>
      <c r="M38" s="9"/>
      <c r="N38" s="9"/>
    </row>
    <row r="39" spans="1:14" x14ac:dyDescent="0.25">
      <c r="A39" s="9"/>
      <c r="B39" s="9"/>
      <c r="C39" s="39"/>
      <c r="D39" s="125" t="s">
        <v>290</v>
      </c>
      <c r="E39" s="146">
        <f>'HS 2016'!I35</f>
        <v>0</v>
      </c>
      <c r="F39" s="9"/>
      <c r="G39" s="9"/>
      <c r="H39" s="9"/>
      <c r="I39" s="9"/>
      <c r="J39" s="9"/>
      <c r="K39" s="9"/>
      <c r="L39" s="9"/>
      <c r="M39" s="9"/>
      <c r="N39" s="9"/>
    </row>
    <row r="40" spans="1:14" x14ac:dyDescent="0.25">
      <c r="A40" s="9"/>
      <c r="B40" s="9"/>
      <c r="C40" s="39"/>
      <c r="D40" s="125" t="s">
        <v>291</v>
      </c>
      <c r="E40" s="146">
        <f>'FS 2017'!H30</f>
        <v>2000</v>
      </c>
      <c r="F40" s="9"/>
      <c r="G40" s="9"/>
      <c r="H40" s="9"/>
      <c r="I40" s="9"/>
      <c r="J40" s="9"/>
      <c r="K40" s="9"/>
      <c r="L40" s="9"/>
      <c r="M40" s="9"/>
      <c r="N40" s="9"/>
    </row>
    <row r="41" spans="1:14" x14ac:dyDescent="0.25">
      <c r="A41" s="9"/>
      <c r="B41" s="9"/>
      <c r="C41" s="39"/>
      <c r="D41" s="125" t="s">
        <v>339</v>
      </c>
      <c r="E41" s="146">
        <f>G32</f>
        <v>7377.5</v>
      </c>
      <c r="F41" s="9"/>
      <c r="G41" s="9"/>
      <c r="H41" s="9"/>
      <c r="I41" s="9"/>
      <c r="J41" s="9"/>
      <c r="K41" s="9"/>
      <c r="L41" s="9"/>
      <c r="M41" s="9"/>
      <c r="N41" s="9"/>
    </row>
    <row r="42" spans="1:14" x14ac:dyDescent="0.25">
      <c r="A42" s="9"/>
      <c r="B42" s="9"/>
      <c r="C42" s="39"/>
      <c r="D42" s="201" t="s">
        <v>292</v>
      </c>
      <c r="E42" s="63">
        <f>SUM(E39:E41)</f>
        <v>9377.5</v>
      </c>
      <c r="F42" s="9"/>
      <c r="G42" s="9"/>
      <c r="H42" s="9"/>
      <c r="I42" s="9"/>
      <c r="J42" s="9"/>
      <c r="K42" s="9"/>
      <c r="L42" s="9"/>
      <c r="M42" s="9"/>
      <c r="N42" s="9"/>
    </row>
    <row r="43" spans="1:14" x14ac:dyDescent="0.25">
      <c r="A43" s="9"/>
      <c r="B43" s="9"/>
      <c r="C43" s="39"/>
      <c r="F43" s="9"/>
      <c r="G43" s="9"/>
      <c r="H43" s="9"/>
      <c r="I43" s="9"/>
      <c r="J43" s="9"/>
      <c r="K43" s="9"/>
      <c r="L43" s="9"/>
      <c r="M43" s="9"/>
      <c r="N43" s="9"/>
    </row>
    <row r="44" spans="1:14" x14ac:dyDescent="0.25">
      <c r="A44" s="9"/>
      <c r="B44" s="170"/>
      <c r="C44" s="202"/>
      <c r="D44" s="3" t="s">
        <v>293</v>
      </c>
      <c r="E44" s="63">
        <f>E37+E41</f>
        <v>27720.23</v>
      </c>
      <c r="F44" s="9"/>
      <c r="G44" s="9"/>
      <c r="H44" s="9"/>
      <c r="I44" s="9"/>
      <c r="J44" s="9"/>
      <c r="K44" s="9"/>
      <c r="L44" s="9"/>
      <c r="M44" s="9"/>
      <c r="N44" s="9"/>
    </row>
    <row r="45" spans="1:14" x14ac:dyDescent="0.25">
      <c r="A45" s="9"/>
      <c r="B45" s="9"/>
      <c r="C45" s="9"/>
      <c r="F45" s="9"/>
      <c r="G45" s="9"/>
      <c r="H45" s="9"/>
      <c r="I45" s="9"/>
      <c r="J45" s="9"/>
      <c r="K45" s="9"/>
      <c r="L45" s="9"/>
      <c r="M45" s="9"/>
      <c r="N45" s="9"/>
    </row>
    <row r="46" spans="1:14" x14ac:dyDescent="0.25">
      <c r="A46" s="9"/>
      <c r="B46" s="9"/>
      <c r="C46" s="9"/>
      <c r="D46" s="3" t="s">
        <v>226</v>
      </c>
      <c r="E46" s="63">
        <v>29949.67</v>
      </c>
      <c r="F46" s="9"/>
      <c r="G46" s="9"/>
      <c r="H46" s="9"/>
      <c r="I46" s="9"/>
      <c r="J46" s="9"/>
      <c r="K46" s="9"/>
      <c r="L46" s="9"/>
      <c r="M46" s="9"/>
      <c r="N46" s="9"/>
    </row>
    <row r="47" spans="1:14" x14ac:dyDescent="0.25">
      <c r="A47" s="9"/>
      <c r="B47" s="9"/>
      <c r="C47" s="9"/>
      <c r="F47" s="39"/>
      <c r="G47" s="9"/>
      <c r="H47" s="9"/>
      <c r="I47" s="9"/>
      <c r="J47" s="9"/>
      <c r="K47" s="9"/>
      <c r="L47" s="9"/>
      <c r="M47" s="9"/>
      <c r="N47" s="9"/>
    </row>
    <row r="48" spans="1:14" x14ac:dyDescent="0.25">
      <c r="A48" s="9"/>
      <c r="B48" s="9"/>
      <c r="C48" s="9"/>
      <c r="D48" s="3" t="s">
        <v>307</v>
      </c>
      <c r="E48" s="63">
        <v>24464.17</v>
      </c>
      <c r="F48" s="9"/>
      <c r="G48" s="9"/>
      <c r="H48" s="9"/>
      <c r="I48" s="9"/>
      <c r="J48" s="9"/>
      <c r="K48" s="9"/>
      <c r="L48" s="9"/>
      <c r="M48" s="9"/>
      <c r="N48" s="9"/>
    </row>
  </sheetData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tabSelected="1" topLeftCell="A10" workbookViewId="0">
      <selection activeCell="G36" sqref="G36"/>
    </sheetView>
  </sheetViews>
  <sheetFormatPr baseColWidth="10" defaultRowHeight="14.4" x14ac:dyDescent="0.3"/>
  <cols>
    <col min="2" max="2" width="12.109375" customWidth="1"/>
    <col min="3" max="3" width="71.5546875" customWidth="1"/>
    <col min="4" max="4" width="12.77734375" customWidth="1"/>
    <col min="5" max="5" width="33" customWidth="1"/>
    <col min="9" max="9" width="9.44140625" customWidth="1"/>
  </cols>
  <sheetData>
    <row r="1" spans="1:10" x14ac:dyDescent="0.3">
      <c r="A1" s="3" t="s">
        <v>333</v>
      </c>
      <c r="B1" s="9"/>
      <c r="C1" s="9"/>
      <c r="D1" s="9"/>
      <c r="E1" s="9"/>
      <c r="F1" s="9"/>
      <c r="G1" s="9"/>
      <c r="H1" s="9"/>
      <c r="I1" s="9"/>
      <c r="J1" s="9"/>
    </row>
    <row r="2" spans="1:10" x14ac:dyDescent="0.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spans="1:10" x14ac:dyDescent="0.3">
      <c r="A3" s="16" t="s">
        <v>154</v>
      </c>
      <c r="B3" s="17"/>
      <c r="C3" s="16" t="s">
        <v>12</v>
      </c>
      <c r="D3" s="18"/>
      <c r="E3" s="18"/>
      <c r="F3" s="19"/>
      <c r="G3" s="8"/>
      <c r="H3" s="225"/>
      <c r="I3" s="12"/>
      <c r="J3" s="12"/>
    </row>
    <row r="4" spans="1:10" x14ac:dyDescent="0.3">
      <c r="A4" s="18">
        <v>1</v>
      </c>
      <c r="B4" s="20">
        <v>43150</v>
      </c>
      <c r="C4" s="118" t="s">
        <v>354</v>
      </c>
      <c r="D4" s="119" t="s">
        <v>14</v>
      </c>
      <c r="E4" s="116" t="s">
        <v>361</v>
      </c>
      <c r="F4" s="19">
        <v>150</v>
      </c>
      <c r="G4" s="224"/>
      <c r="H4" s="219"/>
      <c r="I4" s="192"/>
      <c r="J4" s="192"/>
    </row>
    <row r="5" spans="1:10" x14ac:dyDescent="0.3">
      <c r="A5" s="18">
        <v>2</v>
      </c>
      <c r="B5" s="20">
        <v>43154</v>
      </c>
      <c r="C5" s="116" t="s">
        <v>356</v>
      </c>
      <c r="D5" s="117" t="s">
        <v>14</v>
      </c>
      <c r="E5" s="116" t="s">
        <v>343</v>
      </c>
      <c r="F5" s="19">
        <v>1928.5</v>
      </c>
      <c r="G5" s="224"/>
      <c r="H5" s="219"/>
      <c r="I5" s="125"/>
      <c r="J5" s="192"/>
    </row>
    <row r="6" spans="1:10" x14ac:dyDescent="0.3">
      <c r="A6" s="18">
        <v>3</v>
      </c>
      <c r="B6" s="20">
        <v>43159</v>
      </c>
      <c r="C6" s="116" t="s">
        <v>355</v>
      </c>
      <c r="D6" s="117" t="s">
        <v>14</v>
      </c>
      <c r="E6" s="116" t="s">
        <v>360</v>
      </c>
      <c r="F6" s="19">
        <v>2000</v>
      </c>
      <c r="G6" s="224"/>
      <c r="H6" s="219"/>
      <c r="I6" s="125"/>
      <c r="J6" s="192"/>
    </row>
    <row r="7" spans="1:10" x14ac:dyDescent="0.3">
      <c r="A7" s="18"/>
      <c r="B7" s="18"/>
      <c r="C7" s="18"/>
      <c r="D7" s="18"/>
      <c r="E7" s="16" t="s">
        <v>16</v>
      </c>
      <c r="F7" s="23">
        <f>SUM(F4:F6)</f>
        <v>4078.5</v>
      </c>
      <c r="G7" s="224"/>
      <c r="H7" s="219"/>
      <c r="I7" s="125"/>
      <c r="J7" s="125"/>
    </row>
    <row r="8" spans="1:10" x14ac:dyDescent="0.3">
      <c r="A8" s="16" t="s">
        <v>154</v>
      </c>
      <c r="B8" s="18"/>
      <c r="C8" s="16" t="s">
        <v>28</v>
      </c>
      <c r="D8" s="18"/>
      <c r="E8" s="16"/>
      <c r="F8" s="23"/>
      <c r="G8" s="224"/>
      <c r="H8" s="219"/>
      <c r="I8" s="125"/>
      <c r="J8" s="125"/>
    </row>
    <row r="9" spans="1:10" x14ac:dyDescent="0.3">
      <c r="A9" s="18">
        <v>1</v>
      </c>
      <c r="B9" s="20">
        <v>43131</v>
      </c>
      <c r="C9" s="18" t="s">
        <v>357</v>
      </c>
      <c r="D9" s="18" t="s">
        <v>344</v>
      </c>
      <c r="E9" s="18" t="s">
        <v>346</v>
      </c>
      <c r="F9" s="19">
        <v>1250</v>
      </c>
      <c r="G9" s="224"/>
      <c r="H9" s="219"/>
      <c r="I9" s="125"/>
      <c r="J9" s="192"/>
    </row>
    <row r="10" spans="1:10" x14ac:dyDescent="0.3">
      <c r="A10" s="18">
        <v>2</v>
      </c>
      <c r="B10" s="20">
        <v>43088</v>
      </c>
      <c r="C10" s="18" t="s">
        <v>358</v>
      </c>
      <c r="D10" s="18" t="s">
        <v>341</v>
      </c>
      <c r="E10" s="18" t="s">
        <v>342</v>
      </c>
      <c r="F10" s="19">
        <v>440</v>
      </c>
      <c r="G10" s="224"/>
      <c r="H10" s="219"/>
      <c r="I10" s="125"/>
      <c r="J10" s="192"/>
    </row>
    <row r="11" spans="1:10" x14ac:dyDescent="0.3">
      <c r="A11" s="18">
        <v>3</v>
      </c>
      <c r="B11" s="20">
        <v>43158</v>
      </c>
      <c r="C11" s="18" t="s">
        <v>366</v>
      </c>
      <c r="D11" s="18" t="s">
        <v>367</v>
      </c>
      <c r="E11" s="18" t="s">
        <v>368</v>
      </c>
      <c r="F11" s="19">
        <v>1250</v>
      </c>
      <c r="G11" s="224"/>
      <c r="H11" s="219"/>
      <c r="I11" s="125"/>
      <c r="J11" s="192"/>
    </row>
    <row r="12" spans="1:10" x14ac:dyDescent="0.3">
      <c r="A12" s="18">
        <v>4</v>
      </c>
      <c r="B12" s="20">
        <v>43159</v>
      </c>
      <c r="C12" s="18" t="s">
        <v>371</v>
      </c>
      <c r="D12" s="18" t="s">
        <v>372</v>
      </c>
      <c r="E12" s="18" t="s">
        <v>373</v>
      </c>
      <c r="F12" s="19">
        <v>1746</v>
      </c>
      <c r="G12" s="224"/>
      <c r="H12" s="219"/>
      <c r="I12" s="125"/>
      <c r="J12" s="192"/>
    </row>
    <row r="13" spans="1:10" x14ac:dyDescent="0.3">
      <c r="A13" s="18">
        <v>5</v>
      </c>
      <c r="B13" s="20">
        <v>43174</v>
      </c>
      <c r="C13" s="18" t="s">
        <v>411</v>
      </c>
      <c r="D13" s="18" t="s">
        <v>409</v>
      </c>
      <c r="E13" s="18" t="s">
        <v>410</v>
      </c>
      <c r="F13" s="19">
        <v>902.5</v>
      </c>
      <c r="G13" s="224"/>
      <c r="H13" s="219"/>
      <c r="I13" s="125"/>
      <c r="J13" s="192"/>
    </row>
    <row r="14" spans="1:10" x14ac:dyDescent="0.3">
      <c r="A14" s="18"/>
      <c r="B14" s="18"/>
      <c r="C14" s="18"/>
      <c r="D14" s="18"/>
      <c r="E14" s="16" t="s">
        <v>16</v>
      </c>
      <c r="F14" s="23">
        <f>SUM(F9:F13)</f>
        <v>5588.5</v>
      </c>
      <c r="G14" s="224"/>
      <c r="H14" s="219"/>
      <c r="I14" s="125"/>
      <c r="J14" s="125"/>
    </row>
    <row r="15" spans="1:10" x14ac:dyDescent="0.3">
      <c r="A15" s="4" t="s">
        <v>260</v>
      </c>
      <c r="B15" s="5"/>
      <c r="C15" s="4" t="s">
        <v>12</v>
      </c>
      <c r="D15" s="5"/>
      <c r="E15" s="5"/>
      <c r="F15" s="5"/>
      <c r="G15" s="224"/>
      <c r="H15" s="219"/>
      <c r="I15" s="125"/>
      <c r="J15" s="125"/>
    </row>
    <row r="16" spans="1:10" x14ac:dyDescent="0.3">
      <c r="A16" s="5">
        <v>1</v>
      </c>
      <c r="B16" s="24">
        <v>43159</v>
      </c>
      <c r="C16" s="5" t="s">
        <v>359</v>
      </c>
      <c r="D16" s="5" t="s">
        <v>14</v>
      </c>
      <c r="E16" s="5" t="s">
        <v>351</v>
      </c>
      <c r="F16" s="25">
        <v>2000</v>
      </c>
      <c r="G16" s="224"/>
      <c r="H16" s="219"/>
      <c r="I16" s="125"/>
      <c r="J16" s="192"/>
    </row>
    <row r="17" spans="1:10" x14ac:dyDescent="0.3">
      <c r="A17" s="5">
        <v>2</v>
      </c>
      <c r="B17" s="24">
        <v>43144</v>
      </c>
      <c r="C17" s="120" t="s">
        <v>345</v>
      </c>
      <c r="D17" s="121" t="s">
        <v>14</v>
      </c>
      <c r="E17" s="120" t="s">
        <v>347</v>
      </c>
      <c r="F17" s="25">
        <v>2000</v>
      </c>
      <c r="G17" s="224"/>
      <c r="H17" s="219"/>
      <c r="I17" s="125"/>
      <c r="J17" s="192"/>
    </row>
    <row r="18" spans="1:10" x14ac:dyDescent="0.3">
      <c r="A18" s="5">
        <v>3</v>
      </c>
      <c r="B18" s="24">
        <v>43171</v>
      </c>
      <c r="C18" s="120" t="s">
        <v>378</v>
      </c>
      <c r="D18" s="121" t="s">
        <v>14</v>
      </c>
      <c r="E18" s="120" t="s">
        <v>379</v>
      </c>
      <c r="F18" s="25">
        <v>2000</v>
      </c>
      <c r="G18" s="224"/>
      <c r="H18" s="219"/>
      <c r="I18" s="125"/>
      <c r="J18" s="192"/>
    </row>
    <row r="19" spans="1:10" x14ac:dyDescent="0.3">
      <c r="A19" s="5">
        <v>4</v>
      </c>
      <c r="B19" s="24">
        <v>43157</v>
      </c>
      <c r="C19" s="120" t="s">
        <v>350</v>
      </c>
      <c r="D19" s="121" t="s">
        <v>349</v>
      </c>
      <c r="E19" s="122" t="s">
        <v>348</v>
      </c>
      <c r="F19" s="25">
        <v>2000</v>
      </c>
      <c r="G19" s="224"/>
      <c r="H19" s="219"/>
      <c r="I19" s="125"/>
      <c r="J19" s="192"/>
    </row>
    <row r="20" spans="1:10" x14ac:dyDescent="0.3">
      <c r="A20" s="5">
        <v>5</v>
      </c>
      <c r="B20" s="24">
        <v>43159</v>
      </c>
      <c r="C20" s="24" t="s">
        <v>362</v>
      </c>
      <c r="D20" s="24" t="s">
        <v>14</v>
      </c>
      <c r="E20" s="24" t="s">
        <v>363</v>
      </c>
      <c r="F20" s="25">
        <v>1000</v>
      </c>
      <c r="G20" s="224"/>
      <c r="H20" s="219"/>
      <c r="I20" s="125"/>
      <c r="J20" s="192"/>
    </row>
    <row r="21" spans="1:10" x14ac:dyDescent="0.3">
      <c r="A21" s="5">
        <v>6</v>
      </c>
      <c r="B21" s="24">
        <v>43158</v>
      </c>
      <c r="C21" s="24" t="s">
        <v>352</v>
      </c>
      <c r="D21" s="24" t="s">
        <v>14</v>
      </c>
      <c r="E21" s="24" t="s">
        <v>353</v>
      </c>
      <c r="F21" s="25">
        <v>2000</v>
      </c>
      <c r="G21" s="224"/>
      <c r="H21" s="219"/>
      <c r="I21" s="125"/>
      <c r="J21" s="192"/>
    </row>
    <row r="22" spans="1:10" x14ac:dyDescent="0.3">
      <c r="A22" s="5"/>
      <c r="B22" s="24"/>
      <c r="C22" s="24"/>
      <c r="D22" s="5"/>
      <c r="E22" s="123" t="s">
        <v>16</v>
      </c>
      <c r="F22" s="124">
        <f>SUM(F16:F21)</f>
        <v>11000</v>
      </c>
      <c r="G22" s="224"/>
      <c r="H22" s="219"/>
      <c r="I22" s="125"/>
      <c r="J22" s="125"/>
    </row>
    <row r="23" spans="1:10" x14ac:dyDescent="0.3">
      <c r="A23" s="5"/>
      <c r="B23" s="24"/>
      <c r="C23" s="4" t="s">
        <v>28</v>
      </c>
      <c r="D23" s="5"/>
      <c r="E23" s="123"/>
      <c r="F23" s="124"/>
      <c r="G23" s="224"/>
      <c r="H23" s="219"/>
      <c r="I23" s="125"/>
      <c r="J23" s="125"/>
    </row>
    <row r="24" spans="1:10" x14ac:dyDescent="0.3">
      <c r="A24" s="5">
        <v>1</v>
      </c>
      <c r="B24" s="24">
        <v>43159</v>
      </c>
      <c r="C24" s="24" t="s">
        <v>370</v>
      </c>
      <c r="D24" s="5" t="s">
        <v>238</v>
      </c>
      <c r="E24" s="24" t="s">
        <v>369</v>
      </c>
      <c r="F24" s="25">
        <v>615.84</v>
      </c>
      <c r="G24" s="224"/>
      <c r="H24" s="219"/>
      <c r="I24" s="125"/>
      <c r="J24" s="125"/>
    </row>
    <row r="25" spans="1:10" x14ac:dyDescent="0.3">
      <c r="A25" s="5"/>
      <c r="B25" s="24"/>
      <c r="C25" s="24"/>
      <c r="D25" s="5"/>
      <c r="E25" s="123" t="s">
        <v>16</v>
      </c>
      <c r="F25" s="26">
        <f>SUM(F24)</f>
        <v>615.84</v>
      </c>
      <c r="G25" s="224"/>
      <c r="H25" s="219"/>
      <c r="I25" s="125"/>
      <c r="J25" s="125"/>
    </row>
    <row r="26" spans="1:10" x14ac:dyDescent="0.3">
      <c r="A26" s="126" t="s">
        <v>334</v>
      </c>
      <c r="B26" s="127"/>
      <c r="C26" s="128" t="s">
        <v>12</v>
      </c>
      <c r="D26" s="129"/>
      <c r="E26" s="129"/>
      <c r="F26" s="129"/>
      <c r="G26" s="224"/>
      <c r="H26" s="219"/>
      <c r="I26" s="125"/>
      <c r="J26" s="125"/>
    </row>
    <row r="27" spans="1:10" x14ac:dyDescent="0.3">
      <c r="A27" s="140"/>
      <c r="B27" s="141">
        <v>43159</v>
      </c>
      <c r="C27" s="143" t="s">
        <v>364</v>
      </c>
      <c r="D27" s="140" t="s">
        <v>14</v>
      </c>
      <c r="E27" s="144" t="s">
        <v>365</v>
      </c>
      <c r="F27" s="142">
        <v>2000</v>
      </c>
      <c r="G27" s="224"/>
      <c r="H27" s="219"/>
      <c r="I27" s="125"/>
      <c r="J27" s="192"/>
    </row>
    <row r="28" spans="1:10" x14ac:dyDescent="0.3">
      <c r="A28" s="132"/>
      <c r="B28" s="131"/>
      <c r="C28" s="133"/>
      <c r="D28" s="130"/>
      <c r="E28" s="138" t="s">
        <v>16</v>
      </c>
      <c r="F28" s="139">
        <f>SUM(F27)</f>
        <v>2000</v>
      </c>
      <c r="G28" s="224"/>
      <c r="H28" s="146"/>
      <c r="I28" s="125"/>
      <c r="J28" s="125"/>
    </row>
    <row r="29" spans="1:10" s="220" customFormat="1" x14ac:dyDescent="0.3">
      <c r="A29" s="228"/>
      <c r="B29" s="229"/>
      <c r="C29" s="230"/>
      <c r="D29" s="108"/>
      <c r="E29" s="231"/>
      <c r="F29" s="232"/>
      <c r="G29" s="224"/>
      <c r="H29" s="146"/>
      <c r="I29" s="125"/>
      <c r="J29" s="125"/>
    </row>
    <row r="30" spans="1:10" ht="15" thickBot="1" x14ac:dyDescent="0.35">
      <c r="A30" s="9"/>
      <c r="B30" s="9"/>
      <c r="C30" s="9"/>
      <c r="D30" s="9"/>
      <c r="E30" s="35" t="s">
        <v>62</v>
      </c>
      <c r="F30" s="36">
        <f>F7+F14+F22+F25+F28</f>
        <v>23282.84</v>
      </c>
      <c r="G30" s="214"/>
      <c r="H30" s="214"/>
      <c r="I30" s="125"/>
      <c r="J30" s="125"/>
    </row>
    <row r="31" spans="1:10" ht="15" thickTop="1" x14ac:dyDescent="0.3">
      <c r="A31" s="9"/>
      <c r="B31" s="3" t="s">
        <v>335</v>
      </c>
      <c r="C31" s="9"/>
      <c r="D31" s="9"/>
      <c r="E31" s="78" t="s">
        <v>374</v>
      </c>
      <c r="F31" s="101">
        <f>F7+F14</f>
        <v>9667</v>
      </c>
      <c r="H31" s="145"/>
      <c r="I31" s="9"/>
      <c r="J31" s="9"/>
    </row>
    <row r="32" spans="1:10" x14ac:dyDescent="0.3">
      <c r="A32" s="9"/>
      <c r="B32" s="3"/>
      <c r="C32" s="9"/>
      <c r="D32" s="9"/>
      <c r="E32" s="87" t="s">
        <v>288</v>
      </c>
      <c r="F32" s="97">
        <f>F22+F25</f>
        <v>11615.84</v>
      </c>
      <c r="G32" s="9"/>
      <c r="H32" s="39"/>
      <c r="I32" s="9"/>
      <c r="J32" s="9"/>
    </row>
    <row r="33" spans="1:10" x14ac:dyDescent="0.3">
      <c r="A33" s="9"/>
      <c r="B33" s="3"/>
      <c r="C33" s="9"/>
      <c r="D33" s="9"/>
      <c r="E33" s="227" t="s">
        <v>375</v>
      </c>
      <c r="F33" s="233">
        <v>2000</v>
      </c>
      <c r="G33" s="9"/>
      <c r="H33" s="39"/>
      <c r="I33" s="9"/>
      <c r="J33" s="9"/>
    </row>
    <row r="34" spans="1:10" x14ac:dyDescent="0.3">
      <c r="A34" s="9"/>
      <c r="B34" s="9" t="s">
        <v>336</v>
      </c>
      <c r="C34" s="9"/>
      <c r="D34" s="226">
        <v>15315.5</v>
      </c>
      <c r="E34" s="9" t="s">
        <v>340</v>
      </c>
      <c r="F34" s="63">
        <f>'HS2017'!E42</f>
        <v>9377.5</v>
      </c>
      <c r="G34" s="9"/>
      <c r="H34" s="39"/>
      <c r="I34" s="9"/>
      <c r="J34" s="9"/>
    </row>
    <row r="35" spans="1:10" ht="15" thickBot="1" x14ac:dyDescent="0.35">
      <c r="A35" s="9"/>
      <c r="B35" s="9" t="s">
        <v>337</v>
      </c>
      <c r="C35" s="9"/>
      <c r="D35" s="39">
        <v>18000</v>
      </c>
      <c r="E35" s="42" t="s">
        <v>376</v>
      </c>
      <c r="F35" s="67">
        <f>F30+F34</f>
        <v>32660.34</v>
      </c>
      <c r="G35" s="9"/>
      <c r="H35" s="39"/>
      <c r="I35" s="9"/>
      <c r="J35" s="9"/>
    </row>
    <row r="36" spans="1:10" ht="15.6" thickTop="1" thickBot="1" x14ac:dyDescent="0.35">
      <c r="A36" s="9"/>
      <c r="B36" s="66" t="s">
        <v>338</v>
      </c>
      <c r="C36" s="42"/>
      <c r="D36" s="67">
        <f>SUM(D34:D35)</f>
        <v>33315.5</v>
      </c>
      <c r="E36" s="170"/>
      <c r="F36" s="202"/>
      <c r="G36" s="147"/>
      <c r="H36" s="39"/>
      <c r="I36" s="9"/>
      <c r="J36" s="9"/>
    </row>
    <row r="37" spans="1:10" ht="15.6" thickTop="1" thickBot="1" x14ac:dyDescent="0.35">
      <c r="A37" s="9"/>
      <c r="B37" s="9"/>
      <c r="C37" s="9"/>
      <c r="D37" s="9"/>
      <c r="E37" s="66" t="s">
        <v>377</v>
      </c>
      <c r="F37" s="67">
        <f>D36-F35</f>
        <v>655.15999999999985</v>
      </c>
      <c r="H37" s="145"/>
    </row>
    <row r="38" spans="1:10" ht="15" thickTop="1" x14ac:dyDescent="0.3">
      <c r="A38" s="9"/>
      <c r="B38" s="9"/>
      <c r="C38" s="9"/>
      <c r="D38" s="9"/>
      <c r="E38" s="9"/>
      <c r="F38" s="39"/>
      <c r="G38" s="145"/>
      <c r="H38" s="145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3</vt:i4>
      </vt:variant>
    </vt:vector>
  </HeadingPairs>
  <TitlesOfParts>
    <vt:vector size="15" baseType="lpstr">
      <vt:lpstr>FS 2016</vt:lpstr>
      <vt:lpstr>Berechnung per FS 2016</vt:lpstr>
      <vt:lpstr>HS 2016</vt:lpstr>
      <vt:lpstr>Berechnung per FS 2017</vt:lpstr>
      <vt:lpstr>Auszahlungen 2016</vt:lpstr>
      <vt:lpstr>FS 2017</vt:lpstr>
      <vt:lpstr>Saldo HS 2017</vt:lpstr>
      <vt:lpstr>HS2017</vt:lpstr>
      <vt:lpstr>FS 2018</vt:lpstr>
      <vt:lpstr>Auszahlung 2017</vt:lpstr>
      <vt:lpstr>offen per 15.3.2018</vt:lpstr>
      <vt:lpstr>Berechnung per FS 2018</vt:lpstr>
      <vt:lpstr>'FS 2016'!Druckbereich</vt:lpstr>
      <vt:lpstr>'FS 2017'!Druckbereich</vt:lpstr>
      <vt:lpstr>'HS 2016'!Druckbereich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Vereinigung akademischer Mittelbau</dc:creator>
  <cp:lastModifiedBy>Vereinigung akademischer Mittelbau</cp:lastModifiedBy>
  <cp:lastPrinted>2017-03-20T11:47:53Z</cp:lastPrinted>
  <dcterms:created xsi:type="dcterms:W3CDTF">2016-10-05T13:31:03Z</dcterms:created>
  <dcterms:modified xsi:type="dcterms:W3CDTF">2018-03-15T20:44:55Z</dcterms:modified>
</cp:coreProperties>
</file>